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9040" windowHeight="15840" firstSheet="1" activeTab="3"/>
  </bookViews>
  <sheets>
    <sheet name="DT PA tổng 38 hộ" sheetId="1" state="hidden" r:id="rId1"/>
    <sheet name="2%" sheetId="5" r:id="rId2"/>
    <sheet name="PA trình" sheetId="2" r:id="rId3"/>
    <sheet name="THKP" sheetId="4" r:id="rId4"/>
  </sheets>
  <externalReferences>
    <externalReference r:id="rId5"/>
    <externalReference r:id="rId6"/>
  </externalReferences>
  <definedNames>
    <definedName name="_xlnm._FilterDatabase" localSheetId="0" hidden="1">'DT PA tổng 38 hộ'!$A$8:$BP$57</definedName>
    <definedName name="_xlnm._FilterDatabase" localSheetId="2" hidden="1">'PA trình'!$A$8:$BB$127</definedName>
    <definedName name="_xlnm.Print_Titles" localSheetId="0">'DT PA tổng 38 hộ'!$5:$7</definedName>
    <definedName name="_xlnm.Print_Titles" localSheetId="2">'PA trình'!$5:$7</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4" l="1"/>
  <c r="E37" i="5"/>
  <c r="G37" i="5" s="1"/>
  <c r="E35" i="5"/>
  <c r="G35" i="5" s="1"/>
  <c r="G31" i="5"/>
  <c r="G30" i="5" s="1"/>
  <c r="G29" i="5"/>
  <c r="G28" i="5"/>
  <c r="G27" i="5"/>
  <c r="G23" i="5"/>
  <c r="G22" i="5"/>
  <c r="G21" i="5"/>
  <c r="G20" i="5"/>
  <c r="G19" i="5" s="1"/>
  <c r="G18" i="5"/>
  <c r="G17" i="5"/>
  <c r="G16" i="5"/>
  <c r="G15" i="5"/>
  <c r="G14" i="5" s="1"/>
  <c r="D13" i="5"/>
  <c r="G13" i="5" s="1"/>
  <c r="F12" i="5"/>
  <c r="G12" i="5" s="1"/>
  <c r="G11" i="5"/>
  <c r="G10" i="5"/>
  <c r="J9" i="5"/>
  <c r="G9" i="5"/>
  <c r="E36" i="5" l="1"/>
  <c r="G36" i="5" s="1"/>
  <c r="G8" i="5"/>
  <c r="G6" i="5" s="1"/>
  <c r="G25" i="5"/>
  <c r="G34" i="5"/>
  <c r="G7" i="5"/>
  <c r="O10" i="4" l="1"/>
  <c r="M10" i="4"/>
  <c r="K10" i="4"/>
  <c r="N9" i="4"/>
  <c r="O9" i="4" s="1"/>
  <c r="M9" i="4"/>
  <c r="K9" i="4"/>
  <c r="F9" i="4"/>
  <c r="O8" i="4"/>
  <c r="N8" i="4"/>
  <c r="M8" i="4"/>
  <c r="L8" i="4"/>
  <c r="K8" i="4"/>
  <c r="J8" i="4"/>
  <c r="F8" i="4"/>
  <c r="N7" i="4"/>
  <c r="N13" i="4" s="1"/>
  <c r="O13" i="4" s="1"/>
  <c r="L7" i="4"/>
  <c r="L13" i="4" s="1"/>
  <c r="M13" i="4" s="1"/>
  <c r="J7" i="4"/>
  <c r="J13" i="4" s="1"/>
  <c r="K13" i="4" s="1"/>
  <c r="F7" i="4"/>
  <c r="C6" i="4"/>
  <c r="C12" i="4" s="1"/>
  <c r="F12" i="4" s="1"/>
  <c r="F11" i="4" l="1"/>
  <c r="F6" i="4"/>
  <c r="I10" i="4"/>
  <c r="C13" i="4"/>
  <c r="F13" i="4" s="1"/>
  <c r="K7" i="4"/>
  <c r="K6" i="4" s="1"/>
  <c r="M7" i="4"/>
  <c r="O7" i="4"/>
  <c r="O6" i="4" s="1"/>
  <c r="M6" i="4"/>
  <c r="C15" i="4"/>
  <c r="F15" i="4" s="1"/>
  <c r="F16" i="4" s="1"/>
  <c r="J12" i="4"/>
  <c r="K12" i="4" s="1"/>
  <c r="K11" i="4" s="1"/>
  <c r="L12" i="4"/>
  <c r="M12" i="4" s="1"/>
  <c r="M11" i="4" s="1"/>
  <c r="N12" i="4"/>
  <c r="O12" i="4" s="1"/>
  <c r="O11" i="4" s="1"/>
  <c r="I6" i="4" l="1"/>
  <c r="I11" i="4"/>
  <c r="I14" i="4" l="1"/>
  <c r="AA51" i="2"/>
  <c r="Z9" i="2"/>
  <c r="AA9" i="2"/>
  <c r="AB9" i="2"/>
  <c r="AC9" i="2"/>
  <c r="AD9" i="2"/>
  <c r="AE9" i="2"/>
  <c r="AF9" i="2"/>
  <c r="AG9" i="2"/>
  <c r="AH9" i="2"/>
  <c r="AJ70" i="2"/>
  <c r="AJ71" i="2"/>
  <c r="AJ73" i="2"/>
  <c r="AJ74" i="2"/>
  <c r="AJ76" i="2"/>
  <c r="AJ77" i="2"/>
  <c r="AJ79" i="2"/>
  <c r="AJ80" i="2"/>
  <c r="AJ81" i="2"/>
  <c r="AJ84" i="2"/>
  <c r="AJ85" i="2"/>
  <c r="AJ87" i="2"/>
  <c r="AJ88" i="2"/>
  <c r="AJ89" i="2"/>
  <c r="AJ90" i="2"/>
  <c r="AJ92" i="2"/>
  <c r="AJ96" i="2"/>
  <c r="AJ98" i="2"/>
  <c r="AJ102" i="2"/>
  <c r="AJ106" i="2"/>
  <c r="AJ109" i="2"/>
  <c r="AJ111" i="2"/>
  <c r="AJ112" i="2"/>
  <c r="AJ115" i="2"/>
  <c r="AJ117" i="2"/>
  <c r="AJ119" i="2"/>
  <c r="AJ125" i="2"/>
  <c r="AJ126" i="2"/>
  <c r="AJ127" i="2"/>
  <c r="AJ31" i="2"/>
  <c r="AJ32" i="2"/>
  <c r="AJ34" i="2"/>
  <c r="AJ36" i="2"/>
  <c r="AJ38" i="2"/>
  <c r="AJ39" i="2"/>
  <c r="AJ41" i="2"/>
  <c r="AJ47" i="2"/>
  <c r="AJ48" i="2"/>
  <c r="AJ49" i="2"/>
  <c r="AJ50" i="2"/>
  <c r="AJ51" i="2"/>
  <c r="AJ52" i="2"/>
  <c r="AJ55" i="2"/>
  <c r="AJ56" i="2"/>
  <c r="AJ59" i="2"/>
  <c r="AJ60" i="2"/>
  <c r="AJ61" i="2"/>
  <c r="AJ63" i="2"/>
  <c r="AJ64" i="2"/>
  <c r="AJ65" i="2"/>
  <c r="AJ66" i="2"/>
  <c r="AJ67" i="2"/>
  <c r="AJ68" i="2"/>
  <c r="AJ26" i="2"/>
  <c r="AJ27" i="2"/>
  <c r="AJ29" i="2"/>
  <c r="AY92" i="2" l="1"/>
  <c r="AY96" i="2"/>
  <c r="AY79" i="2"/>
  <c r="AY80" i="2"/>
  <c r="AY81" i="2"/>
  <c r="AY84" i="2"/>
  <c r="AY85" i="2"/>
  <c r="AY47" i="2"/>
  <c r="AY48" i="2"/>
  <c r="AY49" i="2"/>
  <c r="AY50" i="2"/>
  <c r="AY51" i="2"/>
  <c r="AY52" i="2"/>
  <c r="AM144" i="2" l="1"/>
  <c r="AM145" i="2" s="1"/>
  <c r="AY125" i="2"/>
  <c r="AY126" i="2"/>
  <c r="AY127" i="2"/>
  <c r="AY119" i="2"/>
  <c r="AY66" i="2"/>
  <c r="AY67" i="2"/>
  <c r="AY68" i="2"/>
  <c r="AY70" i="2"/>
  <c r="AY71" i="2"/>
  <c r="AY65" i="2"/>
  <c r="AY64" i="2"/>
  <c r="AY63" i="2"/>
  <c r="AI124" i="2"/>
  <c r="AI125" i="2"/>
  <c r="AM125" i="2" s="1"/>
  <c r="AI126" i="2"/>
  <c r="AM126" i="2" s="1"/>
  <c r="AI127" i="2"/>
  <c r="AO127" i="2" s="1"/>
  <c r="AU127" i="2" s="1"/>
  <c r="AY26" i="2"/>
  <c r="AY27" i="2"/>
  <c r="AY29" i="2"/>
  <c r="AY31" i="2"/>
  <c r="AY32" i="2"/>
  <c r="AY34" i="2"/>
  <c r="AY36" i="2"/>
  <c r="AY38" i="2"/>
  <c r="AY39" i="2"/>
  <c r="AY41" i="2"/>
  <c r="AY55" i="2"/>
  <c r="AY56" i="2"/>
  <c r="AY59" i="2"/>
  <c r="AY60" i="2"/>
  <c r="AY61" i="2"/>
  <c r="AY73" i="2"/>
  <c r="AY74" i="2"/>
  <c r="AY76" i="2"/>
  <c r="AY77" i="2"/>
  <c r="AY87" i="2"/>
  <c r="AY88" i="2"/>
  <c r="AY89" i="2"/>
  <c r="AY90" i="2"/>
  <c r="AY98" i="2"/>
  <c r="AY102" i="2"/>
  <c r="AY106" i="2"/>
  <c r="AY109" i="2"/>
  <c r="AY111" i="2"/>
  <c r="AY112" i="2"/>
  <c r="AY115" i="2"/>
  <c r="AY117" i="2"/>
  <c r="AW29" i="2"/>
  <c r="AV29" i="2"/>
  <c r="AO29" i="2"/>
  <c r="AU29" i="2" s="1"/>
  <c r="AM29" i="2"/>
  <c r="C11" i="2"/>
  <c r="AJ11" i="2" s="1"/>
  <c r="AI91" i="2"/>
  <c r="AI45" i="2"/>
  <c r="AI44" i="2"/>
  <c r="AJ44" i="2" s="1"/>
  <c r="AI43" i="2"/>
  <c r="AI42" i="2"/>
  <c r="AJ42" i="2" s="1"/>
  <c r="AI41" i="2"/>
  <c r="AW41" i="2" s="1"/>
  <c r="AI40" i="2"/>
  <c r="AI39" i="2"/>
  <c r="AW39" i="2" s="1"/>
  <c r="AI38" i="2"/>
  <c r="AI37" i="2"/>
  <c r="AI36" i="2"/>
  <c r="AI35" i="2"/>
  <c r="AI34" i="2"/>
  <c r="AI33" i="2"/>
  <c r="AI32" i="2"/>
  <c r="AI31" i="2"/>
  <c r="AI30" i="2"/>
  <c r="AI28" i="2"/>
  <c r="AJ28" i="2" s="1"/>
  <c r="AI27" i="2"/>
  <c r="AW27" i="2" s="1"/>
  <c r="AI26" i="2"/>
  <c r="AI25" i="2"/>
  <c r="AI24" i="2"/>
  <c r="AJ24" i="2" s="1"/>
  <c r="AI23" i="2"/>
  <c r="AJ23" i="2" s="1"/>
  <c r="AI22" i="2"/>
  <c r="AJ22" i="2" s="1"/>
  <c r="AI21" i="2"/>
  <c r="AI20" i="2"/>
  <c r="AJ20" i="2" s="1"/>
  <c r="AI19" i="2"/>
  <c r="AJ19" i="2" s="1"/>
  <c r="AI18" i="2"/>
  <c r="AJ18" i="2" s="1"/>
  <c r="AI17" i="2"/>
  <c r="AI16" i="2"/>
  <c r="AJ16" i="2" s="1"/>
  <c r="AI15" i="2"/>
  <c r="AJ15" i="2" s="1"/>
  <c r="AI14" i="2"/>
  <c r="AJ14" i="2" s="1"/>
  <c r="AI13" i="2"/>
  <c r="AI12" i="2"/>
  <c r="AJ12" i="2" s="1"/>
  <c r="AI10" i="2"/>
  <c r="A10" i="2"/>
  <c r="A11" i="2" s="1"/>
  <c r="AZ9" i="2"/>
  <c r="AT9" i="2"/>
  <c r="AS9" i="2"/>
  <c r="AQ9" i="2"/>
  <c r="AK9" i="2"/>
  <c r="AI57" i="1"/>
  <c r="AW57" i="1" s="1"/>
  <c r="AI56" i="1"/>
  <c r="AM56" i="1" s="1"/>
  <c r="AI55" i="1"/>
  <c r="AW55" i="1" s="1"/>
  <c r="AW54" i="1"/>
  <c r="AJ54" i="1"/>
  <c r="AI54" i="1"/>
  <c r="AM54" i="1" s="1"/>
  <c r="BB53" i="1"/>
  <c r="AJ53" i="1"/>
  <c r="AI53" i="1"/>
  <c r="AW53" i="1" s="1"/>
  <c r="AI52" i="1"/>
  <c r="AM52" i="1" s="1"/>
  <c r="BB51" i="1"/>
  <c r="AJ51" i="1"/>
  <c r="AI51" i="1"/>
  <c r="AW51" i="1" s="1"/>
  <c r="BB50" i="1"/>
  <c r="AJ50" i="1"/>
  <c r="AI50" i="1"/>
  <c r="AM50" i="1" s="1"/>
  <c r="AI49" i="1"/>
  <c r="AW49" i="1" s="1"/>
  <c r="BB48" i="1"/>
  <c r="AJ48" i="1"/>
  <c r="Z48" i="1"/>
  <c r="AI48" i="1" s="1"/>
  <c r="Z47" i="1"/>
  <c r="AI47" i="1" s="1"/>
  <c r="BB46" i="1"/>
  <c r="AJ46" i="1"/>
  <c r="Z46" i="1"/>
  <c r="AI46" i="1" s="1"/>
  <c r="Z45" i="1"/>
  <c r="AI45" i="1" s="1"/>
  <c r="BF44" i="1"/>
  <c r="BB44" i="1"/>
  <c r="AJ44" i="1"/>
  <c r="AI44" i="1"/>
  <c r="AW44" i="1" s="1"/>
  <c r="BF43" i="1"/>
  <c r="BB43" i="1"/>
  <c r="AW43" i="1"/>
  <c r="AJ43" i="1"/>
  <c r="AI43" i="1"/>
  <c r="AM43" i="1" s="1"/>
  <c r="AI42" i="1"/>
  <c r="AW42" i="1" s="1"/>
  <c r="Z41" i="1"/>
  <c r="AI41" i="1" s="1"/>
  <c r="AW41" i="1" s="1"/>
  <c r="BF40" i="1"/>
  <c r="BB40" i="1"/>
  <c r="AJ40" i="1"/>
  <c r="AI40" i="1"/>
  <c r="AM40" i="1" s="1"/>
  <c r="BF39" i="1"/>
  <c r="BB39" i="1"/>
  <c r="AJ39" i="1"/>
  <c r="AI39" i="1"/>
  <c r="AW39" i="1" s="1"/>
  <c r="BF38" i="1"/>
  <c r="BB38" i="1"/>
  <c r="AJ38" i="1"/>
  <c r="AI38" i="1"/>
  <c r="AW38" i="1" s="1"/>
  <c r="AI37" i="1"/>
  <c r="Z36" i="1"/>
  <c r="AI36" i="1" s="1"/>
  <c r="AM36" i="1" s="1"/>
  <c r="Z35" i="1"/>
  <c r="AI35" i="1" s="1"/>
  <c r="AM35" i="1" s="1"/>
  <c r="AI34" i="1"/>
  <c r="Z34" i="1"/>
  <c r="AI33" i="1"/>
  <c r="AM33" i="1" s="1"/>
  <c r="Z33" i="1"/>
  <c r="AJ32" i="1"/>
  <c r="Z32" i="1"/>
  <c r="AI32" i="1" s="1"/>
  <c r="Z31" i="1"/>
  <c r="AI31" i="1" s="1"/>
  <c r="AM31" i="1" s="1"/>
  <c r="AJ30" i="1"/>
  <c r="Z30" i="1"/>
  <c r="AI30" i="1" s="1"/>
  <c r="AM30" i="1" s="1"/>
  <c r="BF29" i="1"/>
  <c r="Z29" i="1"/>
  <c r="AI29" i="1" s="1"/>
  <c r="Z28" i="1"/>
  <c r="AI28" i="1" s="1"/>
  <c r="AM28" i="1" s="1"/>
  <c r="Z27" i="1"/>
  <c r="AI27" i="1" s="1"/>
  <c r="AM27" i="1" s="1"/>
  <c r="BF26" i="1"/>
  <c r="AI26" i="1"/>
  <c r="Z26" i="1"/>
  <c r="AI25" i="1"/>
  <c r="Z25" i="1"/>
  <c r="Z24" i="1"/>
  <c r="AI24" i="1" s="1"/>
  <c r="AM24" i="1" s="1"/>
  <c r="Z23" i="1"/>
  <c r="AI23" i="1" s="1"/>
  <c r="Z22" i="1"/>
  <c r="AI22" i="1" s="1"/>
  <c r="AM22" i="1" s="1"/>
  <c r="BF21" i="1"/>
  <c r="AI21" i="1"/>
  <c r="AM21" i="1" s="1"/>
  <c r="Z21" i="1"/>
  <c r="BF20" i="1"/>
  <c r="Z20" i="1"/>
  <c r="AI20" i="1" s="1"/>
  <c r="Z19" i="1"/>
  <c r="AI19" i="1" s="1"/>
  <c r="AM19" i="1" s="1"/>
  <c r="Z18" i="1"/>
  <c r="AI18" i="1" s="1"/>
  <c r="AM18" i="1" s="1"/>
  <c r="AI17" i="1"/>
  <c r="AM17" i="1" s="1"/>
  <c r="Z17" i="1"/>
  <c r="Z16" i="1"/>
  <c r="AI16" i="1" s="1"/>
  <c r="AM16" i="1" s="1"/>
  <c r="AI15" i="1"/>
  <c r="AM15" i="1" s="1"/>
  <c r="Z15" i="1"/>
  <c r="Z14" i="1"/>
  <c r="AI14" i="1" s="1"/>
  <c r="AM14" i="1" s="1"/>
  <c r="AI13" i="1"/>
  <c r="AM13" i="1" s="1"/>
  <c r="Z13" i="1"/>
  <c r="BF12" i="1"/>
  <c r="AJ12" i="1"/>
  <c r="Z12" i="1"/>
  <c r="AI12" i="1" s="1"/>
  <c r="AM12" i="1" s="1"/>
  <c r="Z11" i="1"/>
  <c r="AI11" i="1" s="1"/>
  <c r="AM11" i="1" s="1"/>
  <c r="Z10" i="1"/>
  <c r="AI10" i="1" s="1"/>
  <c r="AJ10"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BM9" i="1"/>
  <c r="BL9" i="1"/>
  <c r="BK9" i="1"/>
  <c r="BJ9" i="1"/>
  <c r="BI9" i="1"/>
  <c r="BH9" i="1"/>
  <c r="BD9" i="1"/>
  <c r="BC9" i="1"/>
  <c r="AZ9" i="1"/>
  <c r="AY9" i="1"/>
  <c r="AX9" i="1"/>
  <c r="AU9" i="1"/>
  <c r="AT9" i="1"/>
  <c r="AS9" i="1"/>
  <c r="AR9" i="1"/>
  <c r="AQ9" i="1"/>
  <c r="AN9" i="1"/>
  <c r="AK9" i="1"/>
  <c r="AH9" i="1"/>
  <c r="AG9" i="1"/>
  <c r="AF9" i="1"/>
  <c r="AE9" i="1"/>
  <c r="AD9" i="1"/>
  <c r="AC9" i="1"/>
  <c r="AB9" i="1"/>
  <c r="AA9" i="1"/>
  <c r="Z9" i="1"/>
  <c r="U9" i="1"/>
  <c r="T9" i="1"/>
  <c r="AW10" i="1" l="1"/>
  <c r="AW14" i="1"/>
  <c r="AW16" i="1"/>
  <c r="AW18" i="1"/>
  <c r="AW27" i="1"/>
  <c r="AP40" i="1"/>
  <c r="BN40" i="1" s="1"/>
  <c r="AP50" i="1"/>
  <c r="AV50" i="1" s="1"/>
  <c r="BA50" i="1" s="1"/>
  <c r="AP52" i="1"/>
  <c r="AV52" i="1" s="1"/>
  <c r="BA52" i="1" s="1"/>
  <c r="AP56" i="1"/>
  <c r="AV56" i="1" s="1"/>
  <c r="BA56" i="1" s="1"/>
  <c r="BB56" i="1" s="1"/>
  <c r="AW12" i="1"/>
  <c r="AJ14" i="1"/>
  <c r="AJ16" i="1"/>
  <c r="AJ18" i="1"/>
  <c r="AJ27" i="1"/>
  <c r="AW30" i="1"/>
  <c r="AW40" i="1"/>
  <c r="BA43" i="1"/>
  <c r="BE43" i="1" s="1"/>
  <c r="AP43" i="1"/>
  <c r="AV43" i="1" s="1"/>
  <c r="AW50" i="1"/>
  <c r="AJ52" i="1"/>
  <c r="AW52" i="1"/>
  <c r="AP54" i="1"/>
  <c r="AV54" i="1" s="1"/>
  <c r="BA54" i="1" s="1"/>
  <c r="BB54" i="1" s="1"/>
  <c r="AJ56" i="1"/>
  <c r="AW56" i="1"/>
  <c r="AJ33" i="2"/>
  <c r="AW10" i="2"/>
  <c r="AW35" i="2"/>
  <c r="AJ35" i="2"/>
  <c r="AW37" i="2"/>
  <c r="AJ37" i="2"/>
  <c r="AW43" i="2"/>
  <c r="AJ43" i="2"/>
  <c r="AV45" i="2"/>
  <c r="AJ45" i="2"/>
  <c r="AV13" i="2"/>
  <c r="AJ13" i="2"/>
  <c r="AV17" i="2"/>
  <c r="AJ17" i="2"/>
  <c r="AW21" i="2"/>
  <c r="AJ21" i="2"/>
  <c r="AV25" i="2"/>
  <c r="AJ25" i="2"/>
  <c r="AJ30" i="2"/>
  <c r="AJ40" i="2"/>
  <c r="AW91" i="2"/>
  <c r="AO124" i="2"/>
  <c r="AU124" i="2" s="1"/>
  <c r="AJ124" i="2"/>
  <c r="AY11" i="2"/>
  <c r="AM14" i="2"/>
  <c r="AV14" i="2"/>
  <c r="AW14" i="2"/>
  <c r="AM16" i="2"/>
  <c r="AV16" i="2"/>
  <c r="AW16" i="2"/>
  <c r="AM18" i="2"/>
  <c r="AV18" i="2"/>
  <c r="AW18" i="2"/>
  <c r="AM19" i="2"/>
  <c r="AW19" i="2"/>
  <c r="AV20" i="2"/>
  <c r="AW20" i="2"/>
  <c r="AM22" i="2"/>
  <c r="AV22" i="2"/>
  <c r="AW22" i="2"/>
  <c r="AM24" i="2"/>
  <c r="AV24" i="2"/>
  <c r="AW24" i="2"/>
  <c r="AV26" i="2"/>
  <c r="AW26" i="2"/>
  <c r="AV28" i="2"/>
  <c r="AW28" i="2"/>
  <c r="AM31" i="2"/>
  <c r="AW31" i="2"/>
  <c r="AO33" i="2"/>
  <c r="AU33" i="2" s="1"/>
  <c r="AW33" i="2"/>
  <c r="AM36" i="2"/>
  <c r="AV36" i="2"/>
  <c r="AW36" i="2"/>
  <c r="AM42" i="2"/>
  <c r="AV42" i="2"/>
  <c r="AW42" i="2"/>
  <c r="AM44" i="2"/>
  <c r="AV44" i="2"/>
  <c r="AW44" i="2"/>
  <c r="AX29" i="2"/>
  <c r="AV91" i="2"/>
  <c r="AV41" i="2"/>
  <c r="AV37" i="2"/>
  <c r="AV33" i="2"/>
  <c r="AV21" i="2"/>
  <c r="AV12" i="2"/>
  <c r="AW12" i="2"/>
  <c r="AW13" i="2"/>
  <c r="AM15" i="2"/>
  <c r="AW15" i="2"/>
  <c r="AM17" i="2"/>
  <c r="AW17" i="2"/>
  <c r="AM23" i="2"/>
  <c r="AW23" i="2"/>
  <c r="AO25" i="2"/>
  <c r="AU25" i="2" s="1"/>
  <c r="AW25" i="2"/>
  <c r="AM30" i="2"/>
  <c r="AV30" i="2"/>
  <c r="AW30" i="2"/>
  <c r="AV32" i="2"/>
  <c r="AW32" i="2"/>
  <c r="AM34" i="2"/>
  <c r="AV34" i="2"/>
  <c r="AW34" i="2"/>
  <c r="AM38" i="2"/>
  <c r="AV38" i="2"/>
  <c r="AW38" i="2"/>
  <c r="AM40" i="2"/>
  <c r="AV40" i="2"/>
  <c r="AW40" i="2"/>
  <c r="AW45" i="2"/>
  <c r="AV43" i="2"/>
  <c r="AV39" i="2"/>
  <c r="AV35" i="2"/>
  <c r="AV31" i="2"/>
  <c r="AV27" i="2"/>
  <c r="AV23" i="2"/>
  <c r="AV19" i="2"/>
  <c r="AV15" i="2"/>
  <c r="AW127" i="2"/>
  <c r="AM127" i="2"/>
  <c r="AW126" i="2"/>
  <c r="AO126" i="2"/>
  <c r="AU126" i="2" s="1"/>
  <c r="AV125" i="2"/>
  <c r="AO125" i="2"/>
  <c r="AU125" i="2" s="1"/>
  <c r="AV124" i="2"/>
  <c r="AM124" i="2"/>
  <c r="AV127" i="2"/>
  <c r="AV126" i="2"/>
  <c r="AW125" i="2"/>
  <c r="AW124" i="2"/>
  <c r="AV10" i="2"/>
  <c r="AO91" i="2"/>
  <c r="AU91" i="2" s="1"/>
  <c r="AM91" i="2"/>
  <c r="AI73" i="2"/>
  <c r="AI61" i="2"/>
  <c r="AI118" i="2"/>
  <c r="AI112" i="2"/>
  <c r="AI93" i="2"/>
  <c r="AJ93" i="2" s="1"/>
  <c r="AI81" i="2"/>
  <c r="AI53" i="2"/>
  <c r="AJ53" i="2" s="1"/>
  <c r="AI103" i="2"/>
  <c r="AJ103" i="2" s="1"/>
  <c r="AI90" i="2"/>
  <c r="AI122" i="2"/>
  <c r="AJ122" i="2" s="1"/>
  <c r="AI108" i="2"/>
  <c r="AI99" i="2"/>
  <c r="AJ99" i="2" s="1"/>
  <c r="AI86" i="2"/>
  <c r="AI77" i="2"/>
  <c r="AI65" i="2"/>
  <c r="AI50" i="2"/>
  <c r="AI114" i="2"/>
  <c r="AI105" i="2"/>
  <c r="AI95" i="2"/>
  <c r="AI71" i="2"/>
  <c r="AI57" i="2"/>
  <c r="AJ57" i="2" s="1"/>
  <c r="AI120" i="2"/>
  <c r="AJ120" i="2" s="1"/>
  <c r="AI97" i="2"/>
  <c r="AI94" i="2"/>
  <c r="AJ94" i="2" s="1"/>
  <c r="AI84" i="2"/>
  <c r="AI11" i="2"/>
  <c r="AJ10" i="2" s="1"/>
  <c r="AI75" i="2"/>
  <c r="AI69" i="2"/>
  <c r="AI63" i="2"/>
  <c r="AI55" i="2"/>
  <c r="AI48" i="2"/>
  <c r="AI46" i="2"/>
  <c r="AI116" i="2"/>
  <c r="AI110" i="2"/>
  <c r="AI107" i="2"/>
  <c r="AJ107" i="2" s="1"/>
  <c r="AI101" i="2"/>
  <c r="AI88" i="2"/>
  <c r="AI82" i="2"/>
  <c r="AJ82" i="2" s="1"/>
  <c r="AI79" i="2"/>
  <c r="AI59" i="2"/>
  <c r="AI51" i="2"/>
  <c r="AI123" i="2"/>
  <c r="AJ123" i="2" s="1"/>
  <c r="AI119" i="2"/>
  <c r="AI115" i="2"/>
  <c r="AI113" i="2"/>
  <c r="AJ113" i="2" s="1"/>
  <c r="AI109" i="2"/>
  <c r="AI106" i="2"/>
  <c r="AI100" i="2"/>
  <c r="AJ100" i="2" s="1"/>
  <c r="AI96" i="2"/>
  <c r="AI92" i="2"/>
  <c r="AJ91" i="2" s="1"/>
  <c r="AI87" i="2"/>
  <c r="AI83" i="2"/>
  <c r="AI78" i="2"/>
  <c r="AI74" i="2"/>
  <c r="AI68" i="2"/>
  <c r="AI66" i="2"/>
  <c r="AI62" i="2"/>
  <c r="AI58" i="2"/>
  <c r="AI54" i="2"/>
  <c r="AI47" i="2"/>
  <c r="AI121" i="2"/>
  <c r="AJ121" i="2" s="1"/>
  <c r="AI117" i="2"/>
  <c r="AI111" i="2"/>
  <c r="AI104" i="2"/>
  <c r="AJ104" i="2" s="1"/>
  <c r="AI102" i="2"/>
  <c r="AI98" i="2"/>
  <c r="AI89" i="2"/>
  <c r="AI85" i="2"/>
  <c r="AI80" i="2"/>
  <c r="AI76" i="2"/>
  <c r="AI72" i="2"/>
  <c r="AI70" i="2"/>
  <c r="AI67" i="2"/>
  <c r="AI64" i="2"/>
  <c r="AI60" i="2"/>
  <c r="AI56" i="2"/>
  <c r="AI52" i="2"/>
  <c r="AI49" i="2"/>
  <c r="A12" i="2"/>
  <c r="A13" i="2" s="1"/>
  <c r="A14" i="2" s="1"/>
  <c r="A15" i="2" s="1"/>
  <c r="A16" i="2" s="1"/>
  <c r="A17" i="2" s="1"/>
  <c r="A18" i="2" s="1"/>
  <c r="A19" i="2" s="1"/>
  <c r="A20" i="2" s="1"/>
  <c r="A21" i="2" s="1"/>
  <c r="A22" i="2" s="1"/>
  <c r="A23" i="2" s="1"/>
  <c r="A24" i="2" s="1"/>
  <c r="A25" i="2" s="1"/>
  <c r="A26" i="2" s="1"/>
  <c r="A27" i="2" s="1"/>
  <c r="A28" i="2" s="1"/>
  <c r="AO42" i="2"/>
  <c r="AU42" i="2" s="1"/>
  <c r="AO31" i="2"/>
  <c r="AU31" i="2" s="1"/>
  <c r="AO38" i="2"/>
  <c r="AU38" i="2" s="1"/>
  <c r="AO40" i="2"/>
  <c r="AU40" i="2" s="1"/>
  <c r="AO44" i="2"/>
  <c r="AU44" i="2" s="1"/>
  <c r="AM13" i="2"/>
  <c r="AO13" i="2"/>
  <c r="AM10" i="2"/>
  <c r="AM12" i="2"/>
  <c r="AO19" i="2"/>
  <c r="AO20" i="2"/>
  <c r="AO21" i="2"/>
  <c r="AO26" i="2"/>
  <c r="AM26" i="2"/>
  <c r="AM35" i="2"/>
  <c r="AO45" i="2"/>
  <c r="AU45" i="2" s="1"/>
  <c r="AM45" i="2"/>
  <c r="AO10" i="2"/>
  <c r="AO12" i="2"/>
  <c r="AO14" i="2"/>
  <c r="AO15" i="2"/>
  <c r="AO16" i="2"/>
  <c r="AO17" i="2"/>
  <c r="AO18" i="2"/>
  <c r="AM20" i="2"/>
  <c r="AM21" i="2"/>
  <c r="AO22" i="2"/>
  <c r="AO23" i="2"/>
  <c r="AO24" i="2"/>
  <c r="AM25" i="2"/>
  <c r="AO28" i="2"/>
  <c r="AM28" i="2"/>
  <c r="AM33" i="2"/>
  <c r="AO35" i="2"/>
  <c r="AU35" i="2" s="1"/>
  <c r="AO37" i="2"/>
  <c r="AU37" i="2" s="1"/>
  <c r="AM37" i="2"/>
  <c r="AO39" i="2"/>
  <c r="AU39" i="2" s="1"/>
  <c r="AM39" i="2"/>
  <c r="AO41" i="2"/>
  <c r="AU41" i="2" s="1"/>
  <c r="AM41" i="2"/>
  <c r="AO43" i="2"/>
  <c r="AU43" i="2" s="1"/>
  <c r="AM43" i="2"/>
  <c r="AO27" i="2"/>
  <c r="AU27" i="2" s="1"/>
  <c r="AM27" i="2"/>
  <c r="AO30" i="2"/>
  <c r="AU30" i="2" s="1"/>
  <c r="AO32" i="2"/>
  <c r="AM32" i="2"/>
  <c r="AO34" i="2"/>
  <c r="AU34" i="2" s="1"/>
  <c r="AO36" i="2"/>
  <c r="AU36" i="2" s="1"/>
  <c r="AP19" i="1"/>
  <c r="AW20" i="1"/>
  <c r="AP20" i="1"/>
  <c r="AJ20" i="1"/>
  <c r="AP22" i="1"/>
  <c r="AW23" i="1"/>
  <c r="AP23" i="1"/>
  <c r="AJ23" i="1"/>
  <c r="AP24" i="1"/>
  <c r="AW25" i="1"/>
  <c r="AP25" i="1"/>
  <c r="AJ25" i="1"/>
  <c r="AW26" i="1"/>
  <c r="AP26" i="1"/>
  <c r="AJ26" i="1"/>
  <c r="AP28" i="1"/>
  <c r="AW29" i="1"/>
  <c r="AP29" i="1"/>
  <c r="AJ29" i="1"/>
  <c r="AM10" i="1"/>
  <c r="AI9" i="1"/>
  <c r="AP10" i="1"/>
  <c r="AW11" i="1"/>
  <c r="AP11" i="1"/>
  <c r="AJ11" i="1"/>
  <c r="AP12" i="1"/>
  <c r="AW13" i="1"/>
  <c r="AP13" i="1"/>
  <c r="AJ13" i="1"/>
  <c r="AP14" i="1"/>
  <c r="AW15" i="1"/>
  <c r="AP15" i="1"/>
  <c r="AJ15" i="1"/>
  <c r="AP16" i="1"/>
  <c r="AW17" i="1"/>
  <c r="AP17" i="1"/>
  <c r="AJ17" i="1"/>
  <c r="AP18" i="1"/>
  <c r="AJ19" i="1"/>
  <c r="AW19" i="1"/>
  <c r="AM20" i="1"/>
  <c r="AW21" i="1"/>
  <c r="AP21" i="1"/>
  <c r="AJ21" i="1"/>
  <c r="AJ22" i="1"/>
  <c r="AW22" i="1"/>
  <c r="AM23" i="1"/>
  <c r="AJ24" i="1"/>
  <c r="AW24" i="1"/>
  <c r="AM25" i="1"/>
  <c r="AM26" i="1"/>
  <c r="AP27" i="1"/>
  <c r="AJ28" i="1"/>
  <c r="AW28" i="1"/>
  <c r="AM29" i="1"/>
  <c r="AP30" i="1"/>
  <c r="AW31" i="1"/>
  <c r="AP31" i="1"/>
  <c r="AJ31" i="1"/>
  <c r="AM32" i="1"/>
  <c r="AW32" i="1"/>
  <c r="AP32" i="1"/>
  <c r="AP33" i="1"/>
  <c r="AW34" i="1"/>
  <c r="AP34" i="1"/>
  <c r="AJ34" i="1"/>
  <c r="AP35" i="1"/>
  <c r="AM37" i="1"/>
  <c r="AW37" i="1"/>
  <c r="AP37" i="1"/>
  <c r="AV37" i="1" s="1"/>
  <c r="AJ37" i="1"/>
  <c r="AM45" i="1"/>
  <c r="AW45" i="1"/>
  <c r="AP45" i="1"/>
  <c r="AV45" i="1" s="1"/>
  <c r="AJ45" i="1"/>
  <c r="AM47" i="1"/>
  <c r="AW47" i="1"/>
  <c r="AP47" i="1"/>
  <c r="AV47" i="1" s="1"/>
  <c r="AJ47" i="1"/>
  <c r="AJ33" i="1"/>
  <c r="AW33" i="1"/>
  <c r="AM34" i="1"/>
  <c r="AJ35" i="1"/>
  <c r="AW35" i="1"/>
  <c r="AW36" i="1"/>
  <c r="AP36" i="1"/>
  <c r="AJ36" i="1"/>
  <c r="AM46" i="1"/>
  <c r="AW46" i="1"/>
  <c r="AP46" i="1"/>
  <c r="AV46" i="1" s="1"/>
  <c r="AM48" i="1"/>
  <c r="AW48" i="1"/>
  <c r="AP48" i="1"/>
  <c r="AV48" i="1" s="1"/>
  <c r="AM38" i="1"/>
  <c r="AM39" i="1"/>
  <c r="AM41" i="1"/>
  <c r="AM42" i="1"/>
  <c r="BA42" i="1" s="1"/>
  <c r="AM44" i="1"/>
  <c r="AM49" i="1"/>
  <c r="AM51" i="1"/>
  <c r="AM53" i="1"/>
  <c r="AM55" i="1"/>
  <c r="AM57" i="1"/>
  <c r="AP38" i="1"/>
  <c r="AP39" i="1"/>
  <c r="AV39" i="1" s="1"/>
  <c r="AV40" i="1"/>
  <c r="BA40" i="1" s="1"/>
  <c r="BE40" i="1" s="1"/>
  <c r="AJ41" i="1"/>
  <c r="AP41" i="1"/>
  <c r="AJ42" i="1"/>
  <c r="AP42" i="1"/>
  <c r="AV42" i="1" s="1"/>
  <c r="AP44" i="1"/>
  <c r="AJ49" i="1"/>
  <c r="AP49" i="1"/>
  <c r="AV49" i="1" s="1"/>
  <c r="AP51" i="1"/>
  <c r="AV51" i="1" s="1"/>
  <c r="AP53" i="1"/>
  <c r="AV53" i="1" s="1"/>
  <c r="AJ55" i="1"/>
  <c r="AP55" i="1"/>
  <c r="AV55" i="1" s="1"/>
  <c r="AJ57" i="1"/>
  <c r="AP57" i="1"/>
  <c r="AV57" i="1" s="1"/>
  <c r="AJ9" i="1" l="1"/>
  <c r="AW9" i="1"/>
  <c r="AJ58" i="2"/>
  <c r="AJ101" i="2"/>
  <c r="AJ110" i="2"/>
  <c r="AJ105" i="2"/>
  <c r="AJ83" i="2"/>
  <c r="AJ69" i="2"/>
  <c r="AJ72" i="2"/>
  <c r="AJ54" i="2"/>
  <c r="AJ62" i="2"/>
  <c r="AJ78" i="2"/>
  <c r="AJ116" i="2"/>
  <c r="AJ75" i="2"/>
  <c r="AJ97" i="2"/>
  <c r="AJ95" i="2"/>
  <c r="AJ114" i="2"/>
  <c r="AJ86" i="2"/>
  <c r="AJ108" i="2"/>
  <c r="AJ118" i="2"/>
  <c r="AJ46" i="2"/>
  <c r="AI9" i="2"/>
  <c r="AX43" i="2"/>
  <c r="AY43" i="2" s="1"/>
  <c r="AX27" i="2"/>
  <c r="AX33" i="2"/>
  <c r="AX25" i="2"/>
  <c r="AX45" i="2"/>
  <c r="AY45" i="2" s="1"/>
  <c r="AX124" i="2"/>
  <c r="AX126" i="2"/>
  <c r="AX37" i="2"/>
  <c r="AX125" i="2"/>
  <c r="AX127" i="2"/>
  <c r="AW49" i="2"/>
  <c r="AV49" i="2"/>
  <c r="AW56" i="2"/>
  <c r="AV56" i="2"/>
  <c r="AX41" i="2"/>
  <c r="AX39" i="2"/>
  <c r="AX35" i="2"/>
  <c r="AW52" i="2"/>
  <c r="AV52" i="2"/>
  <c r="AW60" i="2"/>
  <c r="AV60" i="2"/>
  <c r="AW67" i="2"/>
  <c r="AV67" i="2"/>
  <c r="AW72" i="2"/>
  <c r="AV72" i="2"/>
  <c r="AW80" i="2"/>
  <c r="AV80" i="2"/>
  <c r="AW89" i="2"/>
  <c r="AV89" i="2"/>
  <c r="AV98" i="2"/>
  <c r="AW98" i="2"/>
  <c r="AV104" i="2"/>
  <c r="AW104" i="2"/>
  <c r="AW117" i="2"/>
  <c r="AV117" i="2"/>
  <c r="AW58" i="2"/>
  <c r="AV58" i="2"/>
  <c r="AW66" i="2"/>
  <c r="AV66" i="2"/>
  <c r="AW78" i="2"/>
  <c r="AV78" i="2"/>
  <c r="AW83" i="2"/>
  <c r="AV83" i="2"/>
  <c r="AV92" i="2"/>
  <c r="AW92" i="2"/>
  <c r="AV100" i="2"/>
  <c r="AW100" i="2"/>
  <c r="AW109" i="2"/>
  <c r="AV109" i="2"/>
  <c r="AW115" i="2"/>
  <c r="AV115" i="2"/>
  <c r="AW123" i="2"/>
  <c r="AV123" i="2"/>
  <c r="AV59" i="2"/>
  <c r="AW59" i="2"/>
  <c r="AV82" i="2"/>
  <c r="AW82" i="2"/>
  <c r="AW101" i="2"/>
  <c r="AV101" i="2"/>
  <c r="AV110" i="2"/>
  <c r="AW110" i="2"/>
  <c r="AV46" i="2"/>
  <c r="AW46" i="2"/>
  <c r="AV55" i="2"/>
  <c r="AW55" i="2"/>
  <c r="AV69" i="2"/>
  <c r="AW69" i="2"/>
  <c r="AW11" i="2"/>
  <c r="AV11" i="2"/>
  <c r="AW97" i="2"/>
  <c r="AV97" i="2"/>
  <c r="AV57" i="2"/>
  <c r="AW57" i="2"/>
  <c r="AW95" i="2"/>
  <c r="AV95" i="2"/>
  <c r="AV114" i="2"/>
  <c r="AW114" i="2"/>
  <c r="AV65" i="2"/>
  <c r="AW65" i="2"/>
  <c r="AV86" i="2"/>
  <c r="AW86" i="2"/>
  <c r="AV108" i="2"/>
  <c r="AW108" i="2"/>
  <c r="AW103" i="2"/>
  <c r="AV103" i="2"/>
  <c r="AV81" i="2"/>
  <c r="AW81" i="2"/>
  <c r="AV112" i="2"/>
  <c r="AW112" i="2"/>
  <c r="AV61" i="2"/>
  <c r="AW61" i="2"/>
  <c r="AX38" i="2"/>
  <c r="AY37" i="2" s="1"/>
  <c r="AX30" i="2"/>
  <c r="AX42" i="2"/>
  <c r="AY42" i="2" s="1"/>
  <c r="AW64" i="2"/>
  <c r="AV64" i="2"/>
  <c r="AW70" i="2"/>
  <c r="AV70" i="2"/>
  <c r="AW76" i="2"/>
  <c r="AV76" i="2"/>
  <c r="AW85" i="2"/>
  <c r="AV85" i="2"/>
  <c r="AV102" i="2"/>
  <c r="AW102" i="2"/>
  <c r="AW111" i="2"/>
  <c r="AV111" i="2"/>
  <c r="AW121" i="2"/>
  <c r="AV121" i="2"/>
  <c r="AW47" i="2"/>
  <c r="AV47" i="2"/>
  <c r="AW54" i="2"/>
  <c r="AV54" i="2"/>
  <c r="AW62" i="2"/>
  <c r="AV62" i="2"/>
  <c r="AW68" i="2"/>
  <c r="AV68" i="2"/>
  <c r="AW74" i="2"/>
  <c r="AV74" i="2"/>
  <c r="AW87" i="2"/>
  <c r="AV87" i="2"/>
  <c r="AV96" i="2"/>
  <c r="AW96" i="2"/>
  <c r="AV106" i="2"/>
  <c r="AW106" i="2"/>
  <c r="AW113" i="2"/>
  <c r="AV113" i="2"/>
  <c r="AW119" i="2"/>
  <c r="AV119" i="2"/>
  <c r="AV51" i="2"/>
  <c r="AW51" i="2"/>
  <c r="AV79" i="2"/>
  <c r="AW79" i="2"/>
  <c r="AV88" i="2"/>
  <c r="AW88" i="2"/>
  <c r="AW107" i="2"/>
  <c r="AV107" i="2"/>
  <c r="AV116" i="2"/>
  <c r="AW116" i="2"/>
  <c r="AV48" i="2"/>
  <c r="AW48" i="2"/>
  <c r="AV63" i="2"/>
  <c r="AW63" i="2"/>
  <c r="AV75" i="2"/>
  <c r="AW75" i="2"/>
  <c r="AV84" i="2"/>
  <c r="AW84" i="2"/>
  <c r="AV94" i="2"/>
  <c r="AW94" i="2"/>
  <c r="AV120" i="2"/>
  <c r="AW120" i="2"/>
  <c r="AV71" i="2"/>
  <c r="AW71" i="2"/>
  <c r="AW105" i="2"/>
  <c r="AV105" i="2"/>
  <c r="AV50" i="2"/>
  <c r="AW50" i="2"/>
  <c r="AV77" i="2"/>
  <c r="AW77" i="2"/>
  <c r="AW99" i="2"/>
  <c r="AV99" i="2"/>
  <c r="AV122" i="2"/>
  <c r="AW122" i="2"/>
  <c r="AV90" i="2"/>
  <c r="AW90" i="2"/>
  <c r="AV53" i="2"/>
  <c r="AW53" i="2"/>
  <c r="AW93" i="2"/>
  <c r="AV93" i="2"/>
  <c r="AV118" i="2"/>
  <c r="AW118" i="2"/>
  <c r="AV73" i="2"/>
  <c r="AW73" i="2"/>
  <c r="AX91" i="2"/>
  <c r="AX40" i="2"/>
  <c r="AX34" i="2"/>
  <c r="AY33" i="2" s="1"/>
  <c r="AX44" i="2"/>
  <c r="AY44" i="2" s="1"/>
  <c r="AX36" i="2"/>
  <c r="AX31" i="2"/>
  <c r="AO52" i="2"/>
  <c r="AU52" i="2" s="1"/>
  <c r="AM52" i="2"/>
  <c r="AO60" i="2"/>
  <c r="AU60" i="2" s="1"/>
  <c r="AM60" i="2"/>
  <c r="AO67" i="2"/>
  <c r="AU67" i="2" s="1"/>
  <c r="AM67" i="2"/>
  <c r="AO72" i="2"/>
  <c r="AU72" i="2" s="1"/>
  <c r="AM72" i="2"/>
  <c r="AO80" i="2"/>
  <c r="AU80" i="2" s="1"/>
  <c r="AM80" i="2"/>
  <c r="AO89" i="2"/>
  <c r="AU89" i="2" s="1"/>
  <c r="AM89" i="2"/>
  <c r="AO98" i="2"/>
  <c r="AU98" i="2" s="1"/>
  <c r="AM98" i="2"/>
  <c r="AM104" i="2"/>
  <c r="AO104" i="2"/>
  <c r="AU104" i="2" s="1"/>
  <c r="AO117" i="2"/>
  <c r="AU117" i="2" s="1"/>
  <c r="AM117" i="2"/>
  <c r="AO58" i="2"/>
  <c r="AU58" i="2" s="1"/>
  <c r="AM58" i="2"/>
  <c r="AO66" i="2"/>
  <c r="AU66" i="2" s="1"/>
  <c r="AM66" i="2"/>
  <c r="AO78" i="2"/>
  <c r="AU78" i="2" s="1"/>
  <c r="AM78" i="2"/>
  <c r="AO83" i="2"/>
  <c r="AU83" i="2" s="1"/>
  <c r="AM83" i="2"/>
  <c r="AM92" i="2"/>
  <c r="AO92" i="2"/>
  <c r="AU92" i="2" s="1"/>
  <c r="AM100" i="2"/>
  <c r="AO100" i="2"/>
  <c r="AU100" i="2" s="1"/>
  <c r="AO109" i="2"/>
  <c r="AU109" i="2" s="1"/>
  <c r="AM109" i="2"/>
  <c r="AO115" i="2"/>
  <c r="AU115" i="2" s="1"/>
  <c r="AM115" i="2"/>
  <c r="AO123" i="2"/>
  <c r="AU123" i="2" s="1"/>
  <c r="AM123" i="2"/>
  <c r="AM59" i="2"/>
  <c r="AO59" i="2"/>
  <c r="AU59" i="2" s="1"/>
  <c r="AM82" i="2"/>
  <c r="AO82" i="2"/>
  <c r="AU82" i="2" s="1"/>
  <c r="AO101" i="2"/>
  <c r="AU101" i="2" s="1"/>
  <c r="AM101" i="2"/>
  <c r="AM110" i="2"/>
  <c r="AO110" i="2"/>
  <c r="AU110" i="2" s="1"/>
  <c r="AM46" i="2"/>
  <c r="AO46" i="2"/>
  <c r="AU46" i="2" s="1"/>
  <c r="AM55" i="2"/>
  <c r="AO55" i="2"/>
  <c r="AU55" i="2" s="1"/>
  <c r="AM69" i="2"/>
  <c r="AO69" i="2"/>
  <c r="AU69" i="2" s="1"/>
  <c r="AO11" i="2"/>
  <c r="AU11" i="2" s="1"/>
  <c r="AM11" i="2"/>
  <c r="AM97" i="2"/>
  <c r="AO97" i="2"/>
  <c r="AU97" i="2" s="1"/>
  <c r="AM57" i="2"/>
  <c r="AO57" i="2"/>
  <c r="AU57" i="2" s="1"/>
  <c r="AM95" i="2"/>
  <c r="AO95" i="2"/>
  <c r="AU95" i="2" s="1"/>
  <c r="AM114" i="2"/>
  <c r="AO114" i="2"/>
  <c r="AU114" i="2" s="1"/>
  <c r="AM65" i="2"/>
  <c r="AO65" i="2"/>
  <c r="AU65" i="2" s="1"/>
  <c r="AM86" i="2"/>
  <c r="AO86" i="2"/>
  <c r="AU86" i="2" s="1"/>
  <c r="AM108" i="2"/>
  <c r="AO108" i="2"/>
  <c r="AU108" i="2" s="1"/>
  <c r="AO103" i="2"/>
  <c r="AU103" i="2" s="1"/>
  <c r="AM103" i="2"/>
  <c r="AM81" i="2"/>
  <c r="AO81" i="2"/>
  <c r="AU81" i="2" s="1"/>
  <c r="AM112" i="2"/>
  <c r="AO112" i="2"/>
  <c r="AU112" i="2" s="1"/>
  <c r="AM61" i="2"/>
  <c r="AO61" i="2"/>
  <c r="AU61" i="2" s="1"/>
  <c r="AO49" i="2"/>
  <c r="AU49" i="2" s="1"/>
  <c r="AM49" i="2"/>
  <c r="AO56" i="2"/>
  <c r="AU56" i="2" s="1"/>
  <c r="AM56" i="2"/>
  <c r="AO64" i="2"/>
  <c r="AU64" i="2" s="1"/>
  <c r="AM64" i="2"/>
  <c r="AO70" i="2"/>
  <c r="AU70" i="2" s="1"/>
  <c r="AM70" i="2"/>
  <c r="AO76" i="2"/>
  <c r="AU76" i="2" s="1"/>
  <c r="AM76" i="2"/>
  <c r="AO85" i="2"/>
  <c r="AU85" i="2" s="1"/>
  <c r="AM85" i="2"/>
  <c r="AM102" i="2"/>
  <c r="AO102" i="2"/>
  <c r="AU102" i="2" s="1"/>
  <c r="AO111" i="2"/>
  <c r="AU111" i="2" s="1"/>
  <c r="AM111" i="2"/>
  <c r="AO121" i="2"/>
  <c r="AU121" i="2" s="1"/>
  <c r="AM121" i="2"/>
  <c r="AO47" i="2"/>
  <c r="AU47" i="2" s="1"/>
  <c r="AM47" i="2"/>
  <c r="AO54" i="2"/>
  <c r="AU54" i="2" s="1"/>
  <c r="AM54" i="2"/>
  <c r="AO62" i="2"/>
  <c r="AU62" i="2" s="1"/>
  <c r="AM62" i="2"/>
  <c r="AO68" i="2"/>
  <c r="AU68" i="2" s="1"/>
  <c r="AM68" i="2"/>
  <c r="AO74" i="2"/>
  <c r="AU74" i="2" s="1"/>
  <c r="AM74" i="2"/>
  <c r="AO87" i="2"/>
  <c r="AU87" i="2" s="1"/>
  <c r="AM87" i="2"/>
  <c r="AO96" i="2"/>
  <c r="AU96" i="2" s="1"/>
  <c r="AM96" i="2"/>
  <c r="AM106" i="2"/>
  <c r="AO106" i="2"/>
  <c r="AU106" i="2" s="1"/>
  <c r="AO113" i="2"/>
  <c r="AU113" i="2" s="1"/>
  <c r="AM113" i="2"/>
  <c r="AO119" i="2"/>
  <c r="AU119" i="2" s="1"/>
  <c r="AM119" i="2"/>
  <c r="AM51" i="2"/>
  <c r="AO51" i="2"/>
  <c r="AM79" i="2"/>
  <c r="AO79" i="2"/>
  <c r="AU79" i="2" s="1"/>
  <c r="AM88" i="2"/>
  <c r="AO88" i="2"/>
  <c r="AU88" i="2" s="1"/>
  <c r="AO107" i="2"/>
  <c r="AU107" i="2" s="1"/>
  <c r="AM107" i="2"/>
  <c r="AM116" i="2"/>
  <c r="AO116" i="2"/>
  <c r="AU116" i="2" s="1"/>
  <c r="AM48" i="2"/>
  <c r="AO48" i="2"/>
  <c r="AU48" i="2" s="1"/>
  <c r="AM63" i="2"/>
  <c r="AO63" i="2"/>
  <c r="AU63" i="2" s="1"/>
  <c r="AM75" i="2"/>
  <c r="AO75" i="2"/>
  <c r="AU75" i="2" s="1"/>
  <c r="AM84" i="2"/>
  <c r="AO84" i="2"/>
  <c r="AU84" i="2" s="1"/>
  <c r="AM94" i="2"/>
  <c r="AO94" i="2"/>
  <c r="AU94" i="2" s="1"/>
  <c r="AM120" i="2"/>
  <c r="AO120" i="2"/>
  <c r="AU120" i="2" s="1"/>
  <c r="AM71" i="2"/>
  <c r="AO71" i="2"/>
  <c r="AU71" i="2" s="1"/>
  <c r="AO105" i="2"/>
  <c r="AU105" i="2" s="1"/>
  <c r="AM105" i="2"/>
  <c r="AM50" i="2"/>
  <c r="AO50" i="2"/>
  <c r="AU50" i="2" s="1"/>
  <c r="AM77" i="2"/>
  <c r="AO77" i="2"/>
  <c r="AU77" i="2" s="1"/>
  <c r="AM99" i="2"/>
  <c r="AO99" i="2"/>
  <c r="AU99" i="2" s="1"/>
  <c r="AM122" i="2"/>
  <c r="AO122" i="2"/>
  <c r="AU122" i="2" s="1"/>
  <c r="AM90" i="2"/>
  <c r="AO90" i="2"/>
  <c r="AU90" i="2" s="1"/>
  <c r="AM53" i="2"/>
  <c r="AO53" i="2"/>
  <c r="AU53" i="2" s="1"/>
  <c r="AO93" i="2"/>
  <c r="AU93" i="2" s="1"/>
  <c r="AM93" i="2"/>
  <c r="AM118" i="2"/>
  <c r="AO118" i="2"/>
  <c r="AU118" i="2" s="1"/>
  <c r="AM73" i="2"/>
  <c r="AO73" i="2"/>
  <c r="AU73" i="2" s="1"/>
  <c r="A30" i="2"/>
  <c r="A31" i="2" s="1"/>
  <c r="A32" i="2" s="1"/>
  <c r="A33" i="2" s="1"/>
  <c r="A34" i="2" s="1"/>
  <c r="A35" i="2" s="1"/>
  <c r="A36" i="2" s="1"/>
  <c r="A37" i="2" s="1"/>
  <c r="A38" i="2" s="1"/>
  <c r="A39" i="2" s="1"/>
  <c r="A40" i="2" s="1"/>
  <c r="A41" i="2" s="1"/>
  <c r="A42" i="2" s="1"/>
  <c r="A43" i="2" s="1"/>
  <c r="A44" i="2" s="1"/>
  <c r="A45" i="2" s="1"/>
  <c r="A46" i="2" s="1"/>
  <c r="A47" i="2" s="1"/>
  <c r="A48" i="2" s="1"/>
  <c r="A49" i="2" s="1"/>
  <c r="A29" i="2"/>
  <c r="AU32" i="2"/>
  <c r="AX32" i="2" s="1"/>
  <c r="AU17" i="2"/>
  <c r="AX17" i="2" s="1"/>
  <c r="AY17" i="2" s="1"/>
  <c r="AU14" i="2"/>
  <c r="AX14" i="2" s="1"/>
  <c r="AY14" i="2" s="1"/>
  <c r="AU26" i="2"/>
  <c r="AX26" i="2" s="1"/>
  <c r="AU21" i="2"/>
  <c r="AX21" i="2" s="1"/>
  <c r="AY21" i="2" s="1"/>
  <c r="AU13" i="2"/>
  <c r="AX13" i="2" s="1"/>
  <c r="AY13" i="2" s="1"/>
  <c r="AU28" i="2"/>
  <c r="AX28" i="2" s="1"/>
  <c r="AY28" i="2" s="1"/>
  <c r="AU24" i="2"/>
  <c r="AX24" i="2" s="1"/>
  <c r="AY24" i="2" s="1"/>
  <c r="AU23" i="2"/>
  <c r="AX23" i="2" s="1"/>
  <c r="AY23" i="2" s="1"/>
  <c r="AU22" i="2"/>
  <c r="AX22" i="2" s="1"/>
  <c r="AY22" i="2" s="1"/>
  <c r="AU18" i="2"/>
  <c r="AX18" i="2" s="1"/>
  <c r="AY18" i="2" s="1"/>
  <c r="AU16" i="2"/>
  <c r="AX16" i="2" s="1"/>
  <c r="AY16" i="2" s="1"/>
  <c r="AU15" i="2"/>
  <c r="AX15" i="2" s="1"/>
  <c r="AY15" i="2" s="1"/>
  <c r="AU12" i="2"/>
  <c r="AX12" i="2" s="1"/>
  <c r="AY12" i="2" s="1"/>
  <c r="AU10" i="2"/>
  <c r="AU20" i="2"/>
  <c r="AX20" i="2" s="1"/>
  <c r="AY20" i="2" s="1"/>
  <c r="AU19" i="2"/>
  <c r="AX19" i="2" s="1"/>
  <c r="AY19" i="2" s="1"/>
  <c r="BN44" i="1"/>
  <c r="AV44" i="1"/>
  <c r="BA44" i="1" s="1"/>
  <c r="BE44" i="1" s="1"/>
  <c r="BA57" i="1"/>
  <c r="BB57" i="1" s="1"/>
  <c r="BA53" i="1"/>
  <c r="BB52" i="1" s="1"/>
  <c r="BA49" i="1"/>
  <c r="BE42" i="1"/>
  <c r="BA39" i="1"/>
  <c r="BE39" i="1" s="1"/>
  <c r="BN35" i="1"/>
  <c r="AV35" i="1"/>
  <c r="BA35" i="1" s="1"/>
  <c r="BB35" i="1" s="1"/>
  <c r="BN32" i="1"/>
  <c r="AV32" i="1"/>
  <c r="BA32" i="1"/>
  <c r="AV31" i="1"/>
  <c r="BA31" i="1" s="1"/>
  <c r="BN31" i="1"/>
  <c r="BN30" i="1"/>
  <c r="AV30" i="1"/>
  <c r="BA30" i="1" s="1"/>
  <c r="BG18" i="1"/>
  <c r="AV18" i="1"/>
  <c r="BA18" i="1" s="1"/>
  <c r="BN18" i="1"/>
  <c r="AV15" i="1"/>
  <c r="BA15" i="1" s="1"/>
  <c r="BN15" i="1"/>
  <c r="BN14" i="1"/>
  <c r="AV14" i="1"/>
  <c r="BA14" i="1" s="1"/>
  <c r="AV11" i="1"/>
  <c r="BA11" i="1" s="1"/>
  <c r="BN11" i="1"/>
  <c r="BN10" i="1"/>
  <c r="AV10" i="1"/>
  <c r="AP9" i="1"/>
  <c r="BA10" i="1"/>
  <c r="AM9" i="1"/>
  <c r="BN29" i="1"/>
  <c r="AV29" i="1"/>
  <c r="BA29" i="1" s="1"/>
  <c r="BN28" i="1"/>
  <c r="AV28" i="1"/>
  <c r="BA28" i="1" s="1"/>
  <c r="BN25" i="1"/>
  <c r="BG25" i="1"/>
  <c r="AV25" i="1"/>
  <c r="BA25" i="1" s="1"/>
  <c r="BN24" i="1"/>
  <c r="AV24" i="1"/>
  <c r="BA24" i="1" s="1"/>
  <c r="BN20" i="1"/>
  <c r="BG20" i="1"/>
  <c r="AV20" i="1"/>
  <c r="BN19" i="1"/>
  <c r="AV19" i="1"/>
  <c r="BA19" i="1" s="1"/>
  <c r="BA46" i="1"/>
  <c r="BN41" i="1"/>
  <c r="AV41" i="1"/>
  <c r="BN38" i="1"/>
  <c r="AV38" i="1"/>
  <c r="BA38" i="1" s="1"/>
  <c r="BE38" i="1" s="1"/>
  <c r="BA55" i="1"/>
  <c r="BB55" i="1" s="1"/>
  <c r="BA51" i="1"/>
  <c r="BA41" i="1"/>
  <c r="BB41" i="1" s="1"/>
  <c r="BA48" i="1"/>
  <c r="BN36" i="1"/>
  <c r="AV36" i="1"/>
  <c r="BA36" i="1" s="1"/>
  <c r="BB36" i="1" s="1"/>
  <c r="BA47" i="1"/>
  <c r="BA45" i="1"/>
  <c r="BB45" i="1" s="1"/>
  <c r="BA37" i="1"/>
  <c r="BN34" i="1"/>
  <c r="AV34" i="1"/>
  <c r="BA34" i="1" s="1"/>
  <c r="BN33" i="1"/>
  <c r="AV33" i="1"/>
  <c r="BA33" i="1" s="1"/>
  <c r="BG27" i="1"/>
  <c r="AV27" i="1"/>
  <c r="BA27" i="1" s="1"/>
  <c r="BN27" i="1"/>
  <c r="BN21" i="1"/>
  <c r="AV21" i="1"/>
  <c r="BA21" i="1" s="1"/>
  <c r="BA20" i="1"/>
  <c r="AV17" i="1"/>
  <c r="BA17" i="1" s="1"/>
  <c r="BN17" i="1"/>
  <c r="BN16" i="1"/>
  <c r="AV16" i="1"/>
  <c r="BA16" i="1" s="1"/>
  <c r="AV13" i="1"/>
  <c r="BA13" i="1" s="1"/>
  <c r="BN13" i="1"/>
  <c r="BN12" i="1"/>
  <c r="AV12" i="1"/>
  <c r="BA12" i="1" s="1"/>
  <c r="BN26" i="1"/>
  <c r="AV26" i="1"/>
  <c r="BA26" i="1" s="1"/>
  <c r="BN23" i="1"/>
  <c r="AV23" i="1"/>
  <c r="BA23" i="1" s="1"/>
  <c r="BN22" i="1"/>
  <c r="AV22" i="1"/>
  <c r="BA22" i="1" s="1"/>
  <c r="BB47" i="1" l="1"/>
  <c r="AW9" i="2"/>
  <c r="AM9" i="2"/>
  <c r="AV9" i="2"/>
  <c r="AJ9" i="2"/>
  <c r="AU51" i="2"/>
  <c r="AU9" i="2" s="1"/>
  <c r="A50" i="2"/>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Y124" i="2"/>
  <c r="AY25" i="2"/>
  <c r="AY40" i="2"/>
  <c r="AX93" i="2"/>
  <c r="AY93" i="2" s="1"/>
  <c r="AX53" i="2"/>
  <c r="AY53" i="2" s="1"/>
  <c r="AX99" i="2"/>
  <c r="AY99" i="2" s="1"/>
  <c r="AX105" i="2"/>
  <c r="AX94" i="2"/>
  <c r="AY94" i="2" s="1"/>
  <c r="AX107" i="2"/>
  <c r="AY107" i="2" s="1"/>
  <c r="AX88" i="2"/>
  <c r="AX79" i="2"/>
  <c r="AX96" i="2"/>
  <c r="AX87" i="2"/>
  <c r="AX74" i="2"/>
  <c r="AX68" i="2"/>
  <c r="AX62" i="2"/>
  <c r="AX54" i="2"/>
  <c r="AX47" i="2"/>
  <c r="AX121" i="2"/>
  <c r="AY121" i="2" s="1"/>
  <c r="AX102" i="2"/>
  <c r="AX61" i="2"/>
  <c r="AX112" i="2"/>
  <c r="AX81" i="2"/>
  <c r="AX65" i="2"/>
  <c r="AX114" i="2"/>
  <c r="AX95" i="2"/>
  <c r="AX57" i="2"/>
  <c r="AY57" i="2" s="1"/>
  <c r="AX69" i="2"/>
  <c r="AX55" i="2"/>
  <c r="AX46" i="2"/>
  <c r="AX110" i="2"/>
  <c r="AX101" i="2"/>
  <c r="AX59" i="2"/>
  <c r="AX115" i="2"/>
  <c r="AX109" i="2"/>
  <c r="AX92" i="2"/>
  <c r="AY91" i="2" s="1"/>
  <c r="AX83" i="2"/>
  <c r="AX78" i="2"/>
  <c r="AX104" i="2"/>
  <c r="AY104" i="2" s="1"/>
  <c r="AX98" i="2"/>
  <c r="AX89" i="2"/>
  <c r="AX80" i="2"/>
  <c r="AX72" i="2"/>
  <c r="AX73" i="2"/>
  <c r="AX118" i="2"/>
  <c r="AX90" i="2"/>
  <c r="AX122" i="2"/>
  <c r="AY122" i="2" s="1"/>
  <c r="AX77" i="2"/>
  <c r="AX50" i="2"/>
  <c r="AX71" i="2"/>
  <c r="AX120" i="2"/>
  <c r="AY120" i="2" s="1"/>
  <c r="AX84" i="2"/>
  <c r="AX75" i="2"/>
  <c r="AX63" i="2"/>
  <c r="AX48" i="2"/>
  <c r="AX116" i="2"/>
  <c r="AX119" i="2"/>
  <c r="AX113" i="2"/>
  <c r="AY113" i="2" s="1"/>
  <c r="AX106" i="2"/>
  <c r="AX111" i="2"/>
  <c r="AX85" i="2"/>
  <c r="AX76" i="2"/>
  <c r="AX70" i="2"/>
  <c r="AX64" i="2"/>
  <c r="AX56" i="2"/>
  <c r="AX49" i="2"/>
  <c r="AX103" i="2"/>
  <c r="AY103" i="2" s="1"/>
  <c r="AX108" i="2"/>
  <c r="AX86" i="2"/>
  <c r="AX97" i="2"/>
  <c r="AX11" i="2"/>
  <c r="AX82" i="2"/>
  <c r="AY82" i="2" s="1"/>
  <c r="AX123" i="2"/>
  <c r="AY123" i="2" s="1"/>
  <c r="AX100" i="2"/>
  <c r="AY100" i="2" s="1"/>
  <c r="AX66" i="2"/>
  <c r="AX58" i="2"/>
  <c r="AX117" i="2"/>
  <c r="AX67" i="2"/>
  <c r="AX60" i="2"/>
  <c r="AX52" i="2"/>
  <c r="AY30" i="2"/>
  <c r="AX10" i="2"/>
  <c r="AY35" i="2"/>
  <c r="BB26" i="1"/>
  <c r="BE26" i="1"/>
  <c r="BB34" i="1"/>
  <c r="BE34" i="1"/>
  <c r="BB29" i="1"/>
  <c r="BE29" i="1"/>
  <c r="BB13" i="1"/>
  <c r="BE13" i="1"/>
  <c r="BB17" i="1"/>
  <c r="BE17" i="1"/>
  <c r="BB21" i="1"/>
  <c r="BE21" i="1"/>
  <c r="BB23" i="1"/>
  <c r="BE23" i="1"/>
  <c r="BE22" i="1"/>
  <c r="BB22" i="1"/>
  <c r="BE12" i="1"/>
  <c r="BB12" i="1"/>
  <c r="BE16" i="1"/>
  <c r="BF16" i="1" s="1"/>
  <c r="BB16" i="1"/>
  <c r="BB20" i="1"/>
  <c r="BE20" i="1"/>
  <c r="BE27" i="1"/>
  <c r="BB27" i="1"/>
  <c r="BE33" i="1"/>
  <c r="BB33" i="1"/>
  <c r="BE37" i="1"/>
  <c r="BB37" i="1"/>
  <c r="BE24" i="1"/>
  <c r="BB24" i="1"/>
  <c r="BE10" i="1"/>
  <c r="BA9" i="1"/>
  <c r="BB10" i="1"/>
  <c r="BF42" i="1" s="1"/>
  <c r="AV9" i="1"/>
  <c r="BE14" i="1"/>
  <c r="BB14" i="1"/>
  <c r="BG9" i="1"/>
  <c r="BB31" i="1"/>
  <c r="BE31" i="1"/>
  <c r="BB42" i="1"/>
  <c r="BE19" i="1"/>
  <c r="BB19" i="1"/>
  <c r="BE28" i="1"/>
  <c r="BB28" i="1"/>
  <c r="BN9" i="1"/>
  <c r="BB11" i="1"/>
  <c r="BE11" i="1"/>
  <c r="BB15" i="1"/>
  <c r="BE15" i="1"/>
  <c r="BE18" i="1"/>
  <c r="BB18" i="1"/>
  <c r="BB25" i="1"/>
  <c r="BE25" i="1"/>
  <c r="BE30" i="1"/>
  <c r="BB30" i="1"/>
  <c r="BE32" i="1"/>
  <c r="BB32" i="1"/>
  <c r="BB49" i="1"/>
  <c r="AY108" i="2" l="1"/>
  <c r="BF22" i="1"/>
  <c r="BF25" i="1"/>
  <c r="BF15" i="1"/>
  <c r="BF11" i="1"/>
  <c r="BF28" i="1"/>
  <c r="BF19" i="1"/>
  <c r="BF31" i="1"/>
  <c r="BF14" i="1"/>
  <c r="BF24" i="1"/>
  <c r="BF37" i="1"/>
  <c r="BF33" i="1"/>
  <c r="BF27" i="1"/>
  <c r="BF32" i="1"/>
  <c r="BF30" i="1"/>
  <c r="BF18" i="1"/>
  <c r="BF23" i="1"/>
  <c r="BF17" i="1"/>
  <c r="BF13" i="1"/>
  <c r="BF34" i="1"/>
  <c r="AX51" i="2"/>
  <c r="AY95" i="2"/>
  <c r="AY86" i="2"/>
  <c r="AY105" i="2"/>
  <c r="AX9" i="2"/>
  <c r="AY83" i="2"/>
  <c r="AY110" i="2"/>
  <c r="AY54" i="2"/>
  <c r="AY72" i="2"/>
  <c r="AY75" i="2"/>
  <c r="AY69" i="2"/>
  <c r="AY97" i="2"/>
  <c r="AY101" i="2"/>
  <c r="AY78" i="2"/>
  <c r="AY46" i="2"/>
  <c r="AY62" i="2"/>
  <c r="AY114" i="2"/>
  <c r="AY116" i="2"/>
  <c r="AY10" i="2"/>
  <c r="AY58" i="2"/>
  <c r="AY118" i="2"/>
  <c r="BB9" i="1"/>
  <c r="BE9" i="1"/>
  <c r="BF10" i="1"/>
  <c r="BF9" i="1" l="1"/>
  <c r="AY9" i="2"/>
  <c r="A74" i="2"/>
  <c r="A75" i="2" s="1"/>
  <c r="A76" i="2" s="1"/>
  <c r="A77" i="2" l="1"/>
  <c r="A78" i="2" s="1"/>
  <c r="A79" i="2" s="1"/>
  <c r="A80" i="2" l="1"/>
  <c r="A81" i="2" s="1"/>
  <c r="A82" i="2" s="1"/>
  <c r="A83" i="2" s="1"/>
  <c r="A84" i="2" s="1"/>
  <c r="A85" i="2" s="1"/>
  <c r="A86" i="2" s="1"/>
  <c r="A87" i="2" s="1"/>
  <c r="A88" i="2" s="1"/>
  <c r="A89" i="2" s="1"/>
  <c r="A90" i="2" l="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alcChain>
</file>

<file path=xl/comments1.xml><?xml version="1.0" encoding="utf-8"?>
<comments xmlns="http://schemas.openxmlformats.org/spreadsheetml/2006/main">
  <authors>
    <author>Author</author>
  </authors>
  <commentList>
    <comment ref="B25" authorId="0">
      <text>
        <r>
          <rPr>
            <sz val="9"/>
            <color indexed="81"/>
            <rFont val="Tahoma"/>
            <family val="2"/>
          </rPr>
          <t xml:space="preserve">7% đến 10% dự toán chi
</t>
        </r>
      </text>
    </comment>
  </commentList>
</comments>
</file>

<file path=xl/sharedStrings.xml><?xml version="1.0" encoding="utf-8"?>
<sst xmlns="http://schemas.openxmlformats.org/spreadsheetml/2006/main" count="1410" uniqueCount="350">
  <si>
    <t xml:space="preserve"> DỰ THẢO PHƯƠNG ÁN KINH PHÍ BỒI THƯỜNG, HỖ TRỢ GPMB</t>
  </si>
  <si>
    <t xml:space="preserve"> khi Nhà nước thu hồi đất để thực hiện dự án: Khu phía Bắc, khu đô thị số 22 thuộc phân khu số 2, thành phố Bắc Giang</t>
  </si>
  <si>
    <t>Địa điểm: Phường Bắc Giang, tỉnh Bắc Ninh</t>
  </si>
  <si>
    <t>(Kèm theo Tờ trình số 230/TTr-TTQĐ ngày 10/5/2024 của Trung tâm Phát triển quỹ đất và Cụm công nghiệp thành phố Bắc Giang)</t>
  </si>
  <si>
    <t>STT</t>
  </si>
  <si>
    <t>Họ và tên chủ sử dụng đất</t>
  </si>
  <si>
    <t>Tên vợ, chồng hoặc con</t>
  </si>
  <si>
    <t>SDT</t>
  </si>
  <si>
    <t xml:space="preserve">Nội dung </t>
  </si>
  <si>
    <t>Các thửa đã quy chủ</t>
  </si>
  <si>
    <t>Theo Giấy chứng nhận QSD đất hoặc sổ địa chính</t>
  </si>
  <si>
    <t>Xứ đồng</t>
  </si>
  <si>
    <t>Theo Bản đồ BT GPMB</t>
  </si>
  <si>
    <t>Diện tịch thu hồi (m2)</t>
  </si>
  <si>
    <r>
      <t>Diện tích Thu hồi (m</t>
    </r>
    <r>
      <rPr>
        <b/>
        <vertAlign val="superscript"/>
        <sz val="13"/>
        <rFont val="Times New Roman"/>
        <family val="1"/>
      </rPr>
      <t>2</t>
    </r>
    <r>
      <rPr>
        <b/>
        <sz val="13"/>
        <rFont val="Times New Roman"/>
        <family val="1"/>
      </rPr>
      <t>)</t>
    </r>
  </si>
  <si>
    <t>Diện tích thu hồi (m2)</t>
  </si>
  <si>
    <r>
      <t>Tổng diện tích thu hồi của hộ trong thửa (m</t>
    </r>
    <r>
      <rPr>
        <b/>
        <vertAlign val="superscript"/>
        <sz val="13"/>
        <rFont val="Times New Roman"/>
        <family val="1"/>
      </rPr>
      <t>2</t>
    </r>
    <r>
      <rPr>
        <b/>
        <sz val="13"/>
        <rFont val="Times New Roman"/>
        <family val="1"/>
      </rPr>
      <t>)</t>
    </r>
  </si>
  <si>
    <r>
      <t>Tổng diện tích thu hồi của hộ (m</t>
    </r>
    <r>
      <rPr>
        <b/>
        <vertAlign val="superscript"/>
        <sz val="13"/>
        <rFont val="Times New Roman"/>
        <family val="1"/>
      </rPr>
      <t>2</t>
    </r>
    <r>
      <rPr>
        <b/>
        <sz val="13"/>
        <rFont val="Times New Roman"/>
        <family val="1"/>
      </rPr>
      <t>)</t>
    </r>
  </si>
  <si>
    <t>Loại 
đất bản đồ</t>
  </si>
  <si>
    <t>Đơn giá bồi thường (đ)</t>
  </si>
  <si>
    <t>Kinh phí bồi thường
về đất (đ)</t>
  </si>
  <si>
    <t>Bồi thường chi phí đầu tư vào đất còn lại (bằng 50% giá đất nông nghiệp)</t>
  </si>
  <si>
    <t>Bồi thường, hỗ trợ tài sản trên đất</t>
  </si>
  <si>
    <r>
      <t>Hỗ trợ chuyển đổi nghề và tìm kiếm việc làm (5 lần giá đất cùng loại) (đ/m</t>
    </r>
    <r>
      <rPr>
        <vertAlign val="superscript"/>
        <sz val="13"/>
        <rFont val="Times New Roman"/>
        <family val="1"/>
      </rPr>
      <t>2</t>
    </r>
    <r>
      <rPr>
        <sz val="13"/>
        <rFont val="Times New Roman"/>
        <family val="1"/>
      </rPr>
      <t>)</t>
    </r>
  </si>
  <si>
    <t>Kinh phí bồi thường, hỗ trợ gia đình theo thửa (đ)</t>
  </si>
  <si>
    <t>Tổng kinh phí bồi thường, hỗ trợ theo hộ gia đình (đ)</t>
  </si>
  <si>
    <t>Dự toán hỗ trợ bàn giao mặt bằng sớm theo hộ (40.000đ/m2)</t>
  </si>
  <si>
    <t>Tổng số tiền theo hộ (đ)</t>
  </si>
  <si>
    <t>Chi phí hộ nhận</t>
  </si>
  <si>
    <t>Kinh phí trả chủ ao</t>
  </si>
  <si>
    <t>Ghi chú</t>
  </si>
  <si>
    <t>Điều chỉnh bản đồ</t>
  </si>
  <si>
    <t>Chưa kê khai</t>
  </si>
  <si>
    <t>Trả chủ ao chênh lệch</t>
  </si>
  <si>
    <t>Số 
thửa</t>
  </si>
  <si>
    <t>Số Tờ</t>
  </si>
  <si>
    <r>
      <t>Diện 
tích Bản Đồ (m</t>
    </r>
    <r>
      <rPr>
        <b/>
        <vertAlign val="superscript"/>
        <sz val="13"/>
        <rFont val="Times New Roman"/>
        <family val="1"/>
      </rPr>
      <t>2</t>
    </r>
    <r>
      <rPr>
        <b/>
        <sz val="13"/>
        <rFont val="Times New Roman"/>
        <family val="1"/>
      </rPr>
      <t>)</t>
    </r>
  </si>
  <si>
    <t>Trong chi giới</t>
  </si>
  <si>
    <t>DTTH thửa</t>
  </si>
  <si>
    <t>Tổng DT TH</t>
  </si>
  <si>
    <t>thừa thiếu</t>
  </si>
  <si>
    <t>Nhóm giải quyết</t>
  </si>
  <si>
    <t>Thửa chung</t>
  </si>
  <si>
    <t>DT thu hồi</t>
  </si>
  <si>
    <r>
      <t>Đất NN trồng cây hàng năm được cấp GCNQSD đất (m</t>
    </r>
    <r>
      <rPr>
        <vertAlign val="superscript"/>
        <sz val="13"/>
        <rFont val="Times New Roman"/>
        <family val="1"/>
      </rPr>
      <t>2</t>
    </r>
    <r>
      <rPr>
        <sz val="13"/>
        <rFont val="Times New Roman"/>
        <family val="1"/>
      </rPr>
      <t>)</t>
    </r>
  </si>
  <si>
    <r>
      <t xml:space="preserve"> Đất NN trồng cây hàng năm  không GCN QSD đất, sử dụng ổn định trước 01/7/2004 (m</t>
    </r>
    <r>
      <rPr>
        <vertAlign val="superscript"/>
        <sz val="12"/>
        <rFont val="Times New Roman"/>
        <family val="1"/>
      </rPr>
      <t>2</t>
    </r>
    <r>
      <rPr>
        <sz val="12"/>
        <rFont val="Times New Roman"/>
        <family val="1"/>
      </rPr>
      <t>)</t>
    </r>
  </si>
  <si>
    <r>
      <t xml:space="preserve"> Đất NN nuôi trồng thuỷ sản không GCNQSD đất, sử dụng ổn định trước 01/7/2004 (m</t>
    </r>
    <r>
      <rPr>
        <vertAlign val="superscript"/>
        <sz val="12"/>
        <rFont val="Times New Roman"/>
        <family val="1"/>
      </rPr>
      <t>2</t>
    </r>
    <r>
      <rPr>
        <sz val="12"/>
        <rFont val="Times New Roman"/>
        <family val="1"/>
      </rPr>
      <t>)</t>
    </r>
  </si>
  <si>
    <t>Đất công ích trồng cây hàng năm (m2)</t>
  </si>
  <si>
    <r>
      <t>Đất NN trồng cây hàng năm có trong tờ khai thuế (m</t>
    </r>
    <r>
      <rPr>
        <vertAlign val="superscript"/>
        <sz val="13"/>
        <rFont val="Times New Roman"/>
        <family val="1"/>
      </rPr>
      <t>2</t>
    </r>
    <r>
      <rPr>
        <sz val="13"/>
        <rFont val="Times New Roman"/>
        <family val="1"/>
      </rPr>
      <t>)</t>
    </r>
  </si>
  <si>
    <t>Trong chỉ giới</t>
  </si>
  <si>
    <t>Ngoài chỉ giới</t>
  </si>
  <si>
    <t>DT thiếu</t>
  </si>
  <si>
    <t>Loại tài sản</t>
  </si>
  <si>
    <t>Số lượng</t>
  </si>
  <si>
    <t>ĐVT</t>
  </si>
  <si>
    <t>Đơn giá 
(đ)</t>
  </si>
  <si>
    <t>Mức hỗ trợ (%)</t>
  </si>
  <si>
    <t>Mức đóng góp(%)</t>
  </si>
  <si>
    <t>Thành tiền 
(đ)</t>
  </si>
  <si>
    <t>Số lđ hỗ trợ</t>
  </si>
  <si>
    <t xml:space="preserve"> Hỗ trợ đào tạo nghề 3,5 triệu/1LĐ</t>
  </si>
  <si>
    <t>Kinh phí hỗ bổi thường hỗ trợ theo thửa</t>
  </si>
  <si>
    <t>Tổng kinh phí chi trả hộ nhận</t>
  </si>
  <si>
    <t>thiếu</t>
  </si>
  <si>
    <t>Nhận tiền</t>
  </si>
  <si>
    <t>11=8+9+10+11</t>
  </si>
  <si>
    <t>14=11x13</t>
  </si>
  <si>
    <t>20=16x18x 19</t>
  </si>
  <si>
    <t>22=11x13x 5 lần</t>
  </si>
  <si>
    <t>25=14+20</t>
  </si>
  <si>
    <t>34=32+33</t>
  </si>
  <si>
    <t>Tổng cộng</t>
  </si>
  <si>
    <t>Nguyễn Văn Đoàn (Hoàng Thị Diễm)</t>
  </si>
  <si>
    <t>Sau Rừng
Đồi Lánh</t>
  </si>
  <si>
    <t>NTS+LUC</t>
  </si>
  <si>
    <t>693T46</t>
  </si>
  <si>
    <t>LUK</t>
  </si>
  <si>
    <t>Lúa</t>
  </si>
  <si>
    <r>
      <t>đ/m</t>
    </r>
    <r>
      <rPr>
        <vertAlign val="superscript"/>
        <sz val="16"/>
        <rFont val="Times New Roman"/>
        <family val="1"/>
      </rPr>
      <t>2</t>
    </r>
  </si>
  <si>
    <t>10.2.2026</t>
  </si>
  <si>
    <t>Nguyễn Thị Thúy (Súy)</t>
  </si>
  <si>
    <t>Sau Rừng</t>
  </si>
  <si>
    <t>653T46</t>
  </si>
  <si>
    <t>TSN</t>
  </si>
  <si>
    <t>Nguyễn Văn Mau (Vũ Thị Tươi)</t>
  </si>
  <si>
    <t>440T45</t>
  </si>
  <si>
    <t>LUC</t>
  </si>
  <si>
    <t>Nguyễn Văn Si (Nguyễn Thị Nhội)</t>
  </si>
  <si>
    <t>435T45</t>
  </si>
  <si>
    <t>CT</t>
  </si>
  <si>
    <t>Hà Thị Quê (Nguyễn Văn Tỉnh)</t>
  </si>
  <si>
    <t>437T45</t>
  </si>
  <si>
    <r>
      <rPr>
        <sz val="16"/>
        <rFont val="Times New Roman"/>
        <family val="1"/>
      </rPr>
      <t xml:space="preserve">Hà </t>
    </r>
    <r>
      <rPr>
        <sz val="16"/>
        <color indexed="10"/>
        <rFont val="Times New Roman"/>
        <family val="1"/>
      </rPr>
      <t>Đức</t>
    </r>
    <r>
      <rPr>
        <sz val="16"/>
        <rFont val="Times New Roman"/>
        <family val="1"/>
      </rPr>
      <t xml:space="preserve"> Dân (Nguyễn Thị Nhanh)</t>
    </r>
  </si>
  <si>
    <t>Đồi Lánh</t>
  </si>
  <si>
    <t>287T45</t>
  </si>
  <si>
    <t>Nguyễn Thành Quả (Hoàng Thị Lịnh)</t>
  </si>
  <si>
    <t>586T46</t>
  </si>
  <si>
    <r>
      <rPr>
        <sz val="16"/>
        <color indexed="8"/>
        <rFont val="Times New Roman"/>
        <family val="1"/>
      </rPr>
      <t>Hà Thành Dụng (</t>
    </r>
    <r>
      <rPr>
        <sz val="16"/>
        <color indexed="10"/>
        <rFont val="Times New Roman"/>
        <family val="1"/>
      </rPr>
      <t>Hà</t>
    </r>
    <r>
      <rPr>
        <sz val="16"/>
        <color indexed="8"/>
        <rFont val="Times New Roman"/>
        <family val="1"/>
      </rPr>
      <t xml:space="preserve"> Thị Huyên)</t>
    </r>
  </si>
  <si>
    <r>
      <rPr>
        <sz val="16"/>
        <rFont val="Times New Roman"/>
        <family val="1"/>
      </rPr>
      <t>Chu Văn Thành (</t>
    </r>
    <r>
      <rPr>
        <sz val="16"/>
        <color indexed="10"/>
        <rFont val="Times New Roman"/>
        <family val="1"/>
      </rPr>
      <t>Phạm</t>
    </r>
    <r>
      <rPr>
        <sz val="16"/>
        <rFont val="Times New Roman"/>
        <family val="1"/>
      </rPr>
      <t xml:space="preserve"> Thị Nguyệt)</t>
    </r>
  </si>
  <si>
    <t>751T46</t>
  </si>
  <si>
    <t>Nguyễn Đức Tiêu (Đặng Thị Liên)</t>
  </si>
  <si>
    <t>700T46</t>
  </si>
  <si>
    <t>Nguyễn Đức Luyện (Nguyễn Thị Thắm)</t>
  </si>
  <si>
    <t>735T46</t>
  </si>
  <si>
    <t>Nguyễn Đình Bộ (Nguyễn Thị Nhàn)</t>
  </si>
  <si>
    <t>683T45</t>
  </si>
  <si>
    <r>
      <rPr>
        <sz val="16"/>
        <rFont val="Times New Roman"/>
        <family val="1"/>
      </rPr>
      <t>Nguyễn Văn Trụ (</t>
    </r>
    <r>
      <rPr>
        <sz val="16"/>
        <color indexed="10"/>
        <rFont val="Times New Roman"/>
        <family val="1"/>
      </rPr>
      <t>Hà</t>
    </r>
    <r>
      <rPr>
        <sz val="16"/>
        <rFont val="Times New Roman"/>
        <family val="1"/>
      </rPr>
      <t xml:space="preserve"> Thị Dung)</t>
    </r>
  </si>
  <si>
    <t>286T45</t>
  </si>
  <si>
    <t>Hà Văn Thưởng (Nguyễn Thị Tuất)</t>
  </si>
  <si>
    <t>765T46</t>
  </si>
  <si>
    <t>Nguyễn Đức Đang (Nguyễn Thị Lợi)</t>
  </si>
  <si>
    <t>119T52</t>
  </si>
  <si>
    <t>Nguyễn Văn Ban</t>
  </si>
  <si>
    <t>856T45</t>
  </si>
  <si>
    <t>Nguyễn Thị Tản</t>
  </si>
  <si>
    <t>987T45</t>
  </si>
  <si>
    <t>Nguyễn Thị Tuyết (Nguyễn Văn Xuân)</t>
  </si>
  <si>
    <t>105T52</t>
  </si>
  <si>
    <t>Hoàng Thị Hanh (Phan Văn Đa)</t>
  </si>
  <si>
    <t>249T52</t>
  </si>
  <si>
    <t>Nguyễn Văn Mười (Hoàng Thị Đua)</t>
  </si>
  <si>
    <t>748T46</t>
  </si>
  <si>
    <t>733T46</t>
  </si>
  <si>
    <t>Lê Thị Kim (Nguyễn Đức Giang) (đã chết)</t>
  </si>
  <si>
    <t>113T52</t>
  </si>
  <si>
    <t>263T52</t>
  </si>
  <si>
    <t xml:space="preserve">Hà Văn Thảo (Nguyễn Thị Thoa) </t>
  </si>
  <si>
    <t>571T45</t>
  </si>
  <si>
    <t>234T52</t>
  </si>
  <si>
    <t>Nguyễn Đức Tụ (Nguyễn Thị Đẳng)</t>
  </si>
  <si>
    <t>1090T45</t>
  </si>
  <si>
    <t>130T52</t>
  </si>
  <si>
    <t>Nguyễn Đình Khoát (Nguyễn Thị Mong)</t>
  </si>
  <si>
    <t>654T46</t>
  </si>
  <si>
    <t>45T52</t>
  </si>
  <si>
    <t>Hà Văn Lương (Nguyễn Thị Họa)</t>
  </si>
  <si>
    <t>Rộc Dưới</t>
  </si>
  <si>
    <t>655T46</t>
  </si>
  <si>
    <t>261T52</t>
  </si>
  <si>
    <t>Hoàng Thị Nhuận (Nguyễn Đình Chương)</t>
  </si>
  <si>
    <t>Nguyễn Văn Hạnh (Nguyễn Thị Phú)</t>
  </si>
  <si>
    <t>Thân Thị Hiền (Hà Thành Khá)</t>
  </si>
  <si>
    <t>Thanh Re</t>
  </si>
  <si>
    <r>
      <t>đ/m</t>
    </r>
    <r>
      <rPr>
        <vertAlign val="superscript"/>
        <sz val="16"/>
        <rFont val="Times New Roman"/>
        <family val="1"/>
      </rPr>
      <t>3</t>
    </r>
    <r>
      <rPr>
        <sz val="11"/>
        <color indexed="8"/>
        <rFont val="Calibri"/>
        <family val="2"/>
      </rPr>
      <t/>
    </r>
  </si>
  <si>
    <r>
      <t>đ/m</t>
    </r>
    <r>
      <rPr>
        <vertAlign val="superscript"/>
        <sz val="16"/>
        <rFont val="Times New Roman"/>
        <family val="1"/>
      </rPr>
      <t>4</t>
    </r>
    <r>
      <rPr>
        <sz val="11"/>
        <color indexed="8"/>
        <rFont val="Calibri"/>
        <family val="2"/>
      </rPr>
      <t/>
    </r>
  </si>
  <si>
    <r>
      <t>đ/m</t>
    </r>
    <r>
      <rPr>
        <vertAlign val="superscript"/>
        <sz val="16"/>
        <rFont val="Times New Roman"/>
        <family val="1"/>
      </rPr>
      <t>5</t>
    </r>
    <r>
      <rPr>
        <sz val="11"/>
        <color indexed="8"/>
        <rFont val="Calibri"/>
        <family val="2"/>
      </rPr>
      <t/>
    </r>
  </si>
  <si>
    <t>Đội 3</t>
  </si>
  <si>
    <r>
      <t>đ/m</t>
    </r>
    <r>
      <rPr>
        <vertAlign val="superscript"/>
        <sz val="16"/>
        <rFont val="Times New Roman"/>
        <family val="1"/>
      </rPr>
      <t>6</t>
    </r>
    <r>
      <rPr>
        <sz val="11"/>
        <color indexed="8"/>
        <rFont val="Calibri"/>
        <family val="2"/>
      </rPr>
      <t/>
    </r>
  </si>
  <si>
    <t>Hoàng Văn Thái (Hà Thị Huệ)</t>
  </si>
  <si>
    <r>
      <t>đ/m</t>
    </r>
    <r>
      <rPr>
        <vertAlign val="superscript"/>
        <sz val="16"/>
        <rFont val="Times New Roman"/>
        <family val="1"/>
      </rPr>
      <t>7</t>
    </r>
    <r>
      <rPr>
        <sz val="11"/>
        <color indexed="8"/>
        <rFont val="Calibri"/>
        <family val="2"/>
      </rPr>
      <t/>
    </r>
  </si>
  <si>
    <t>Lê Viết Tuấn đại diện hàng Thừa kế hộ bà Hoàng Thị Củn (Trị) đã chết</t>
  </si>
  <si>
    <t>Dộc dưới</t>
  </si>
  <si>
    <t>Nguyễn Văn Mai đại diện Hàng Thừa kế của bà Nguyễn Thị Chất</t>
  </si>
  <si>
    <t>Dương Văn Liền đại diện Hàng thừa kế của hộ Nguyễn Thị Cúc (Dương Văn Liên)</t>
  </si>
  <si>
    <t>Nguyễn Thị Thúy (Nguyễn Đình Hiến)</t>
  </si>
  <si>
    <t>Bờ Khôi</t>
  </si>
  <si>
    <t>Nguyễn Đình Sáy (Hà Thị Thắng)</t>
  </si>
  <si>
    <t>Vàn Thuyền</t>
  </si>
  <si>
    <t>Nguyễn Thị Tuyết (Nguyễn Đình Nhuận)</t>
  </si>
  <si>
    <t>Thân Thị Tư (Nguyễn Thanh Dẫn)</t>
  </si>
  <si>
    <t>Thân Thị Lệ (Dậu)</t>
  </si>
  <si>
    <t>Hoàng Văn Tiệc (Khanh)</t>
  </si>
  <si>
    <t>Hỗ trợ ổn định đời sống 15.000đ/m2</t>
  </si>
  <si>
    <t>Nguyễn Văn Xưởng (Nguyễn Thị Trong</t>
  </si>
  <si>
    <t>502T45</t>
  </si>
  <si>
    <t>Nguyễn Thị Nghinh (Lộc)</t>
  </si>
  <si>
    <t>370T52</t>
  </si>
  <si>
    <t>749T46</t>
  </si>
  <si>
    <t>131T52</t>
  </si>
  <si>
    <t>Nguyễn Thị Viến (Dương Văn Liền)</t>
  </si>
  <si>
    <t>736T46</t>
  </si>
  <si>
    <t>737T46</t>
  </si>
  <si>
    <t>785T46</t>
  </si>
  <si>
    <t>991T45</t>
  </si>
  <si>
    <t>Đội 4</t>
  </si>
  <si>
    <t>Nguyễn Thị Ánh (Nguyễn Văn Hiền</t>
  </si>
  <si>
    <t>Đồi tẹt</t>
  </si>
  <si>
    <t>Nguyễn Văn Tám (Liên)</t>
  </si>
  <si>
    <t>129T52</t>
  </si>
  <si>
    <t>Bùi Văn Trường (Nhiên)</t>
  </si>
  <si>
    <t>1139T45</t>
  </si>
  <si>
    <t>Nguyễn Thị Tân (Hà Văn Khanh)</t>
  </si>
  <si>
    <t>242T45</t>
  </si>
  <si>
    <t>374T45</t>
  </si>
  <si>
    <t>Hoàng Văn Đoan (Nguyễn Thị Hứa)</t>
  </si>
  <si>
    <t>744T46</t>
  </si>
  <si>
    <t>1089T45</t>
  </si>
  <si>
    <t>Hoàng Văn Là (Toán)</t>
  </si>
  <si>
    <t>1087T45</t>
  </si>
  <si>
    <t>Hoàng Văn Triệu (Nguyễn Thị Sinh)</t>
  </si>
  <si>
    <t>262T52</t>
  </si>
  <si>
    <t>Hoàng Thị Dậu uỷ quyền Ngô Thị Nga (con gái)</t>
  </si>
  <si>
    <t>Đồi Tẹt</t>
  </si>
  <si>
    <t>251T52</t>
  </si>
  <si>
    <t>985T45</t>
  </si>
  <si>
    <t>Bùi Văn Đông (Nguyễn Thị Nghiệm)</t>
  </si>
  <si>
    <t>250T52</t>
  </si>
  <si>
    <t>Nguyễn Thị Bộ (Hoàng Văn Chuẩn)</t>
  </si>
  <si>
    <t>237T52</t>
  </si>
  <si>
    <t>Phan Thị Hưng</t>
  </si>
  <si>
    <t>243T45</t>
  </si>
  <si>
    <t>779T46</t>
  </si>
  <si>
    <t>Lê Thị Hòa (Hoàng Văn Nở)</t>
  </si>
  <si>
    <t>1086T45</t>
  </si>
  <si>
    <t>Nguyễn Văn Doanh (Hà Thị Phường)</t>
  </si>
  <si>
    <t>132T52</t>
  </si>
  <si>
    <t>702T46</t>
  </si>
  <si>
    <t>Nguyễn Văn Chuyển (Bình)</t>
  </si>
  <si>
    <t>1088T45</t>
  </si>
  <si>
    <t>694T46</t>
  </si>
  <si>
    <t>757T46</t>
  </si>
  <si>
    <t>Nguyễn Đức Vấn (Hinh)</t>
  </si>
  <si>
    <t>685T46</t>
  </si>
  <si>
    <t>Dương Thị Lượt (Nguyễn Văn Mai)</t>
  </si>
  <si>
    <t>442T45</t>
  </si>
  <si>
    <t>Rộc dưới</t>
  </si>
  <si>
    <t>988T45</t>
  </si>
  <si>
    <t>Hà Thị Côn (Nguyễn Văn Hảo)</t>
  </si>
  <si>
    <t>111T52</t>
  </si>
  <si>
    <t>367T52</t>
  </si>
  <si>
    <t>Phan Thị Lai (Nguyễn Văn Quang)</t>
  </si>
  <si>
    <t>482T45</t>
  </si>
  <si>
    <t>684T46</t>
  </si>
  <si>
    <t>Bùi Văn Quang (Diêm) - ủy quyền Bùi Văn Hùng (con trai)</t>
  </si>
  <si>
    <t>1085T45</t>
  </si>
  <si>
    <t>322T45</t>
  </si>
  <si>
    <t>Chu Thị Ân (Nguyễn Văn Tương)</t>
  </si>
  <si>
    <t>686T46</t>
  </si>
  <si>
    <t>Nguyễn Văn Khu (Lành)</t>
  </si>
  <si>
    <t>745T46</t>
  </si>
  <si>
    <t>Nguyễn Thị Tuy</t>
  </si>
  <si>
    <t>Nguyễn Thị Ánh (Long)</t>
  </si>
  <si>
    <t>Dương Văn Mầu (Nguyễn Thị Vụ)</t>
  </si>
  <si>
    <t>Hoàng Văn Ẩm (Nguyễn Thị Hồng)</t>
  </si>
  <si>
    <t>Nguyễn Thị Duyệt (Nguyễn Văn Điểm)</t>
  </si>
  <si>
    <t>Hoàng Văn Đậm đại diện hàng thừa kế hộ bà Nguyễn Thị Nhường (Ninh) đã chết</t>
  </si>
  <si>
    <t>Nguyễn Thị Hương đại diện hàng thừa kế hộ bà Nguyễn Thị Mận (Tưởng) đã chết</t>
  </si>
  <si>
    <t>Nguyễn Văn Hùng đại diện hộ ông Nguyễn Văn Biên (Nguyễn Thị Gọn) đã chết</t>
  </si>
  <si>
    <t>Lê Thị Cộng (Hoàng Văn Thanh)</t>
  </si>
  <si>
    <t>Hoàng Văn Khu (Nguyễn Thị Dịu)</t>
  </si>
  <si>
    <t>Hoàng Văn Ba (Quả)</t>
  </si>
  <si>
    <t>481T45</t>
  </si>
  <si>
    <t>849T45</t>
  </si>
  <si>
    <t>986T45</t>
  </si>
  <si>
    <t>753T46</t>
  </si>
  <si>
    <t>258T52</t>
  </si>
  <si>
    <t>259T52</t>
  </si>
  <si>
    <t>236T52</t>
  </si>
  <si>
    <t>379T52</t>
  </si>
  <si>
    <t>Hà Đức Dân (Nguyễn Thị Nhanh)</t>
  </si>
  <si>
    <t>Hà Thành Dụng (Hà Thị Huyên)</t>
  </si>
  <si>
    <t>Chu Văn Thành (Phạm Thị Nguyệt)</t>
  </si>
  <si>
    <t>Trồng sen lấy hạt</t>
  </si>
  <si>
    <t>Lê Thi Trường (Hoàng Văn Quang)</t>
  </si>
  <si>
    <t>Mục</t>
  </si>
  <si>
    <t>Đơn giá (đ)</t>
  </si>
  <si>
    <t>Thành tiền (đ)</t>
  </si>
  <si>
    <r>
      <t>6=3</t>
    </r>
    <r>
      <rPr>
        <sz val="12"/>
        <rFont val="Times New Roman"/>
        <family val="1"/>
      </rPr>
      <t>x56</t>
    </r>
  </si>
  <si>
    <t>I</t>
  </si>
  <si>
    <t>Kinh phí bồi thường về đất</t>
  </si>
  <si>
    <t>Đất nông nghiệp trồng cây hàng năm có trong GCN QSD đất (hoặc sổ địa chính)</t>
  </si>
  <si>
    <r>
      <t>đ/m</t>
    </r>
    <r>
      <rPr>
        <vertAlign val="superscript"/>
        <sz val="14"/>
        <rFont val="Times New Roman"/>
        <family val="1"/>
      </rPr>
      <t>2</t>
    </r>
  </si>
  <si>
    <t>Đất nông nghiệp trồng cây hàng năm không giấy tờ sử dụng ổn định trước 01/7/2014</t>
  </si>
  <si>
    <t>Đất nông nghiệp nuôi trồng thuỷ sản không giấy tờ sử dụng ổn định trước 01/7/2014</t>
  </si>
  <si>
    <t>II</t>
  </si>
  <si>
    <t>Kinh phí bồi thường tài sản trên đất</t>
  </si>
  <si>
    <t>III</t>
  </si>
  <si>
    <t>Kinh phí hỗ trợ về đất:</t>
  </si>
  <si>
    <t>IV</t>
  </si>
  <si>
    <t xml:space="preserve">Kinh phí thực hiện công tác BTGPMB </t>
  </si>
  <si>
    <t>(làm tròn)</t>
  </si>
  <si>
    <t>Tổng kinh phí đề nghị phê duyệt</t>
  </si>
  <si>
    <t>Tấn</t>
  </si>
  <si>
    <t>Hùng</t>
  </si>
  <si>
    <t>Thuần</t>
  </si>
  <si>
    <t>TM. UBND PHƯỜNG DĨNH KẾ</t>
  </si>
  <si>
    <t>TM. TRUNG TÂM PTQĐ VÀ CCN TP</t>
  </si>
  <si>
    <t>KT. CHỦ TỊCH</t>
  </si>
  <si>
    <t xml:space="preserve"> KT. GIÁM ĐỐC</t>
  </si>
  <si>
    <t>PHÓ CHỦ TỊCH</t>
  </si>
  <si>
    <t>PHÓ GIÁM ĐỐC</t>
  </si>
  <si>
    <t>Trần Quốc Hoàn</t>
  </si>
  <si>
    <t>Lương Văn Sòi</t>
  </si>
  <si>
    <t>Hỗ trợ ổn định đời sống  15.000đ/m2</t>
  </si>
  <si>
    <t>Hỗ trợ chuyển đổi nghề nghiệp và tạo việc làm đất nông nghiệp 400.000đ/m2</t>
  </si>
  <si>
    <r>
      <t xml:space="preserve">BẢNG TỔNG HỢP TÀI SẢN TRONG BT, HT GPMB (ĐỢT 15)
Khi Nhà nước thu hồi đất để thực hiện dự án: Khu Phía Bắc, Khu đô thị số 22 thuộc phân khu số 2, 
Thành phố Bắc Giang </t>
    </r>
    <r>
      <rPr>
        <i/>
        <sz val="16"/>
        <rFont val="Times New Roman"/>
        <family val="1"/>
      </rPr>
      <t>(Nay là phường Bắc Giang, tỉnh Bắc Ninh)</t>
    </r>
    <r>
      <rPr>
        <b/>
        <sz val="16"/>
        <rFont val="Times New Roman"/>
        <family val="1"/>
      </rPr>
      <t xml:space="preserve">
</t>
    </r>
    <r>
      <rPr>
        <i/>
        <sz val="16"/>
        <rFont val="Times New Roman"/>
        <family val="1"/>
      </rPr>
      <t>(Kèm theo Tờ trình số        /TTr-CNBG ngày       /5/2026 của Chi nhánh Trung tâm PTQĐ Bắc Giang)</t>
    </r>
  </si>
  <si>
    <t xml:space="preserve"> PHƯƠNG ÁN BỒI THƯỜNG, HỖ TRỢ GPMB</t>
  </si>
  <si>
    <t>(Kèm theo Tờ trình số         /TTr-CNBG ngày       /5/2026 của Chi nhánh Trung tâm Phát triển quỹ đất Bắc Giang)</t>
  </si>
  <si>
    <t xml:space="preserve">
Địa điểm: Phường Bắc Giang, tỉnh Bắc Ninh
</t>
  </si>
  <si>
    <r>
      <t>Đất NN trồng cây hàng năm được cấp GCNQSD đất (m</t>
    </r>
    <r>
      <rPr>
        <b/>
        <vertAlign val="superscript"/>
        <sz val="13"/>
        <rFont val="Times New Roman"/>
        <family val="1"/>
      </rPr>
      <t>2</t>
    </r>
    <r>
      <rPr>
        <b/>
        <sz val="13"/>
        <rFont val="Times New Roman"/>
        <family val="1"/>
      </rPr>
      <t>)</t>
    </r>
  </si>
  <si>
    <r>
      <t xml:space="preserve"> Đất NN trồng cây hàng năm  không GCN QSD đất, sử dụng ổn định trước 01/7/2004 (m</t>
    </r>
    <r>
      <rPr>
        <b/>
        <vertAlign val="superscript"/>
        <sz val="12"/>
        <rFont val="Times New Roman"/>
        <family val="1"/>
      </rPr>
      <t>2</t>
    </r>
    <r>
      <rPr>
        <b/>
        <sz val="12"/>
        <rFont val="Times New Roman"/>
        <family val="1"/>
      </rPr>
      <t>)</t>
    </r>
  </si>
  <si>
    <r>
      <t xml:space="preserve"> Đất NN nuôi trồng thuỷ sản không GCNQSD đất, sử dụng ổn định trước 01/7/2004 (m</t>
    </r>
    <r>
      <rPr>
        <b/>
        <vertAlign val="superscript"/>
        <sz val="12"/>
        <rFont val="Times New Roman"/>
        <family val="1"/>
      </rPr>
      <t>2</t>
    </r>
    <r>
      <rPr>
        <b/>
        <sz val="12"/>
        <rFont val="Times New Roman"/>
        <family val="1"/>
      </rPr>
      <t>)</t>
    </r>
  </si>
  <si>
    <r>
      <t>Hỗ trợ chuyển đổi nghề và tìm kiếm việc làm (5 lần giá đất cùng loại) (đ/m</t>
    </r>
    <r>
      <rPr>
        <b/>
        <vertAlign val="superscript"/>
        <sz val="13"/>
        <rFont val="Times New Roman"/>
        <family val="1"/>
      </rPr>
      <t>2</t>
    </r>
    <r>
      <rPr>
        <b/>
        <sz val="13"/>
        <rFont val="Times New Roman"/>
        <family val="1"/>
      </rPr>
      <t>)</t>
    </r>
  </si>
  <si>
    <t>Chi phí TCTH DỰ ÁN KHU PHÍA BẮC, KHU ĐÔ THỊ SỐ 22 THUỘC PHÂN KHU SỐ 2,THÀNH PHỐ BẮC GIANG (nay là phường Bắc Giang, tỉnh Bắc Ninh)</t>
  </si>
  <si>
    <t>(Kèm theo Tờ trình số:     /TTr-CNBG ngày     /5/2026 của Chi nhánh TTPTQĐ Bắc Giang)</t>
  </si>
  <si>
    <t xml:space="preserve">ĐVT: Nghìn đồng </t>
  </si>
  <si>
    <t>TT</t>
  </si>
  <si>
    <t>Nội dung công việc theo Điều 27, Nghị định 88/NĐ-CP ngày 15/7/2024</t>
  </si>
  <si>
    <t>SL</t>
  </si>
  <si>
    <t xml:space="preserve">Mức chi </t>
  </si>
  <si>
    <t xml:space="preserve">Số ngày </t>
  </si>
  <si>
    <t xml:space="preserve">Thành tiền </t>
  </si>
  <si>
    <t>Dự Toán chi (A+B)</t>
  </si>
  <si>
    <t>A</t>
  </si>
  <si>
    <t>Nội dung chi tổ chức thực hiện bồi thường, hỗ trợ, tái định cư (I+II+…+IX)</t>
  </si>
  <si>
    <t>Chi tổ chức họp với người có đất, chủ sở hữu tài sản trong khu vực thu hồi để phổ biến, tuyên truyền các chính sách, pháp luật về bồi thường, hỗ trợ, tái định cư khi Nhà nước thu hồi đất và tiếp nhận ý kiến, tổ chức vận động người có đất thu hồi, chủ sở hữu tài sản liên quan thực hiện quyết định thu hồi đất thực hiện dự án</t>
  </si>
  <si>
    <t>Tuyên truyền triển khai phổ biến chính sách về GPMB</t>
  </si>
  <si>
    <t>đ/người/ngày</t>
  </si>
  <si>
    <t>Chi phí hội nghị xin ý kiến nguồn gốc đất; giải quyết thắc mắc của tổ chức, hộ dân, cá nhân.</t>
  </si>
  <si>
    <t>Họp dân phổ biến chủ trương thu hồi đất, thông báo thu hồi đất, kế hoạch thực hiện công tác BT GPMB và gửi thông báo kiểm kê hiện trạng đến từng hộ dân, cá nhân có đất, tài sản Nhà nước thu hồi</t>
  </si>
  <si>
    <t>Thuê hội trường</t>
  </si>
  <si>
    <t>Đồng/ngày</t>
  </si>
  <si>
    <t>Chi phí khác (nước uống,……)</t>
  </si>
  <si>
    <t>Đồng/buổi</t>
  </si>
  <si>
    <t>Chi điều tra, khảo sát, đo đạc, kiểm đếm theo quy định tại Luật Đất đai năm 2024 gồm: Phát tờ khai, hướng dẫn người bị thiệt hại kê khai; trích đo địa chính thửa đất đối với thửa đất tại nơi chưa có bản đồ địa chính phục vụ bồi thường, giải phóng mặt bằng; đo đạc xác định diện tích thực tế các thửa đất nằm trong ranh giới khu đất thu hồi để thực hiện dự án (nếu có) của từng tổ chức, hộ gia đình, cá nhân làm căn cứ thực hiện việc bồi thường, hỗ trợ, tái định cư khi Nhà nước thu hồi đất trong trường hợp phải đo đạc lại; kiểm kê số lượng nhà, công trình, cây trồng, vật nuôi và tài sản khác bị thiệt hại khi Nhà nước thu hồi đất của từng tổ chức, hộ gia đình, cá nhân; kiểm tra, đối chiếu giữa tờ khai với kết quả kiểm kê, xác định mức độ thiệt hại với từng đối tượng bị thu hồi đất cụ thể; tính toán giá trị thiệt hại về đất đai, nhà, công trình, cây trồng, vật nuôi và tài sản khác, chi phí đăng báo và phát sóng trên đài phát thanh hoặc truyền hình;</t>
  </si>
  <si>
    <t>Phát tờ khai, hướng dẫn công tác kê khai</t>
  </si>
  <si>
    <t>Xác định diện tích đất, kiểm kê số lượng tài sản gắn liền với đất bị thiệt hại khi nhà nước thu hồi đất của từng tổ chức, hộ gia đình, cá nhân</t>
  </si>
  <si>
    <t>Kiểm tra đối chiếu giữa tờ khai với kết quả kiểm kê</t>
  </si>
  <si>
    <t>Tính toán giá trị thiệt hại về đất và tài sản trên đất</t>
  </si>
  <si>
    <t>Chi lập, thẩm định, chấp thuận, phê duyệt, công khai phương án bồi thường, hỗ trợ, tái định cư từ khâu tính toán các chỉ tiêu, xác định mức bồi thường, hỗ trợ đến khâu phê duyệt phương án, thông báo công khai phương án bồi thường, hỗ trợ, tái định cư</t>
  </si>
  <si>
    <t>Chi công khai phương án bồi thường, hỗ trợ, tái định cư…</t>
  </si>
  <si>
    <t>Chi thẩm định phương án bồi thường, hỗ trợ, tái định cư</t>
  </si>
  <si>
    <t>Chi tổ chức chi trả tiền bồi thường, hỗ trợ, tái định cư theo phương án bồi thường, hỗ trợ, tái định cư đã được cơ quan nhà nước có thẩm quyền phê duyệt theo quy định.</t>
  </si>
  <si>
    <t>V</t>
  </si>
  <si>
    <t>Chi phục vụ việc hướng dẫn thực hiện, giải quyết những vướng mắc trong tổ chức thực hiện phương án bồi thường, hỗ trợ, tái định cư đã được cơ quan nhà nước có thẩm quyền phê duyệt theo quy định.</t>
  </si>
  <si>
    <t>VI</t>
  </si>
  <si>
    <t>Chi thuê nhà làm việc, thuê và mua sắm máy móc, thiết bị để thực hiện công tác bồi thường, hỗ trợ, tái định cư của Tổ chức làm nhiệm vụ bồi thường và cơ quan thẩm định.</t>
  </si>
  <si>
    <t>VII</t>
  </si>
  <si>
    <t>Chi in ấn, phô tô tài liệu, văn phòng phẩm, thông tin liên lạc (bưu chính, điện thoại) xăng xe</t>
  </si>
  <si>
    <t>Chi in ấn, phô tô tài liệu, văn phòng phẩm</t>
  </si>
  <si>
    <t>Thông tin liên lạc</t>
  </si>
  <si>
    <t>đ/người/tháng</t>
  </si>
  <si>
    <t>Xăng xe</t>
  </si>
  <si>
    <t>VIII</t>
  </si>
  <si>
    <t>Chi thuê nhân công thực hiện công tác bồi thường, hỗ trợ, tái định cư</t>
  </si>
  <si>
    <t>IX</t>
  </si>
  <si>
    <t>Các nội dung chi khác có liên quan trực tiếp đến việc tổ chức thực hiện bồi thường, hỗ trợ, tái định cư</t>
  </si>
  <si>
    <t>Thuê mướn ô tô trả tiền BT GPMB</t>
  </si>
  <si>
    <t>đ/chuyến/ngày</t>
  </si>
  <si>
    <t>Thuế TNDN, VAT</t>
  </si>
  <si>
    <t>Chi phí khác</t>
  </si>
  <si>
    <t>B</t>
  </si>
  <si>
    <t>Chi tiền lương, các khoản đóng góp theo tiền lương và các khoản phụ cấp lương…</t>
  </si>
  <si>
    <t xml:space="preserve">Chi lương, phụ cấp cán bộ thực hiện công tác BT GPMB </t>
  </si>
  <si>
    <t>Ngày</t>
  </si>
  <si>
    <t xml:space="preserve">Chi  BHXH,YT,TN,CĐ... </t>
  </si>
  <si>
    <t xml:space="preserve">Chi làm thêm giờ </t>
  </si>
  <si>
    <t>Giờ</t>
  </si>
  <si>
    <t>Ao cá không chuyên canh (cá lúa)</t>
  </si>
  <si>
    <t>Tổng kinh phí bồi thường, hỗ trợ: I+II+III</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</si>
</sst>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_);_(* \(#,##0\);_(* &quot;-&quot;_);_(@_)"/>
    <numFmt numFmtId="165" formatCode="_(* #,##0.00_);_(* \(#,##0.00\);_(* &quot;-&quot;??_);_(@_)"/>
    <numFmt numFmtId="166" formatCode="_(* #,##0_);_(* \(#,##0\);_(* &quot;-&quot;??_);_(@_)"/>
    <numFmt numFmtId="167" formatCode="#,##0.0"/>
    <numFmt numFmtId="168" formatCode="#,##0.000"/>
    <numFmt numFmtId="169" formatCode="_(* #,##0.0_);_(* \(#,##0.0\);_(* &quot;-&quot;??_);_(@_)"/>
    <numFmt numFmtId="170" formatCode="0.0"/>
    <numFmt numFmtId="171" formatCode="_-* #,##0.0\ _₫_-;\-* #,##0.0\ _₫_-;_-* &quot;-&quot;??\ _₫_-;_-@_-"/>
    <numFmt numFmtId="172" formatCode="_-* #,##0.0\ _₫_-;\-* #,##0.0\ _₫_-;_-* &quot;-&quot;?\ _₫_-;_-@_-"/>
    <numFmt numFmtId="173" formatCode="_-* #,##0.00\ _₫_-;\-* #,##0.00\ _₫_-;_-* &quot;-&quot;??\ _₫_-;_-@_-"/>
    <numFmt numFmtId="174" formatCode="_-* #,##0\ _₫_-;\-* #,##0\ _₫_-;_-* &quot;-&quot;??\ _₫_-;_-@_-"/>
  </numFmts>
  <fonts count="45" x14ac:knownFonts="1">
    <font>
      <sz val="11"/>
      <color theme="1"/>
      <name val="Calibri"/>
      <family val="2"/>
      <scheme val="minor"/>
    </font>
    <font>
      <sz val="10"/>
      <name val="Arial"/>
      <family val="2"/>
    </font>
    <font>
      <b/>
      <sz val="30"/>
      <name val="Times New Roman"/>
      <family val="1"/>
    </font>
    <font>
      <sz val="10"/>
      <name val="Times New Roman"/>
      <family val="1"/>
    </font>
    <font>
      <sz val="12"/>
      <name val="Times New Roman"/>
      <family val="1"/>
    </font>
    <font>
      <b/>
      <sz val="26"/>
      <name val="Times New Roman"/>
      <family val="1"/>
    </font>
    <font>
      <i/>
      <sz val="24"/>
      <name val="Times New Roman"/>
      <family val="1"/>
    </font>
    <font>
      <b/>
      <sz val="14"/>
      <name val="Times New Roman"/>
      <family val="1"/>
    </font>
    <font>
      <b/>
      <sz val="13"/>
      <name val="Times New Roman"/>
      <family val="1"/>
    </font>
    <font>
      <b/>
      <vertAlign val="superscript"/>
      <sz val="13"/>
      <name val="Times New Roman"/>
      <family val="1"/>
    </font>
    <font>
      <b/>
      <sz val="13"/>
      <color rgb="FFFF0000"/>
      <name val="Times New Roman"/>
      <family val="1"/>
    </font>
    <font>
      <sz val="11"/>
      <color indexed="8"/>
      <name val="Calibri"/>
      <family val="2"/>
    </font>
    <font>
      <sz val="13"/>
      <name val="Times New Roman"/>
      <family val="1"/>
    </font>
    <font>
      <vertAlign val="superscript"/>
      <sz val="13"/>
      <name val="Times New Roman"/>
      <family val="1"/>
    </font>
    <font>
      <b/>
      <sz val="10"/>
      <name val="Times New Roman"/>
      <family val="1"/>
    </font>
    <font>
      <b/>
      <sz val="12"/>
      <name val="Times New Roman"/>
      <family val="1"/>
    </font>
    <font>
      <vertAlign val="superscript"/>
      <sz val="12"/>
      <name val="Times New Roman"/>
      <family val="1"/>
    </font>
    <font>
      <sz val="13"/>
      <color rgb="FFFF0000"/>
      <name val="Times New Roman"/>
      <family val="1"/>
    </font>
    <font>
      <i/>
      <sz val="12"/>
      <name val="Times New Roman"/>
      <family val="1"/>
    </font>
    <font>
      <i/>
      <sz val="12"/>
      <color rgb="FFFF0000"/>
      <name val="Times New Roman"/>
      <family val="1"/>
    </font>
    <font>
      <b/>
      <sz val="16"/>
      <name val="Times New Roman"/>
      <family val="1"/>
    </font>
    <font>
      <sz val="16"/>
      <name val="Times New Roman"/>
      <family val="1"/>
    </font>
    <font>
      <sz val="14"/>
      <color rgb="FFFF0000"/>
      <name val="Times New Roman"/>
      <family val="1"/>
    </font>
    <font>
      <sz val="14"/>
      <name val="Times New Roman"/>
      <family val="1"/>
    </font>
    <font>
      <sz val="16"/>
      <color rgb="FFFF0000"/>
      <name val="Times New Roman"/>
      <family val="1"/>
    </font>
    <font>
      <vertAlign val="superscript"/>
      <sz val="16"/>
      <name val="Times New Roman"/>
      <family val="1"/>
    </font>
    <font>
      <b/>
      <sz val="14"/>
      <color rgb="FFFF0000"/>
      <name val="Times New Roman"/>
      <family val="1"/>
    </font>
    <font>
      <sz val="16"/>
      <color indexed="10"/>
      <name val="Times New Roman"/>
      <family val="1"/>
    </font>
    <font>
      <sz val="16"/>
      <color indexed="8"/>
      <name val="Times New Roman"/>
      <family val="1"/>
    </font>
    <font>
      <sz val="11"/>
      <color theme="1"/>
      <name val="Calibri"/>
      <family val="2"/>
      <scheme val="minor"/>
    </font>
    <font>
      <sz val="10"/>
      <name val=".VnTime"/>
      <family val="2"/>
    </font>
    <font>
      <sz val="14"/>
      <name val=".VnTime"/>
      <family val="2"/>
    </font>
    <font>
      <b/>
      <sz val="14"/>
      <name val=".vntime"/>
      <family val="2"/>
    </font>
    <font>
      <vertAlign val="superscript"/>
      <sz val="14"/>
      <name val="Times New Roman"/>
      <family val="1"/>
    </font>
    <font>
      <b/>
      <sz val="10"/>
      <name val=".VnTime"/>
      <family val="2"/>
    </font>
    <font>
      <sz val="13"/>
      <name val="Arial"/>
      <family val="2"/>
    </font>
    <font>
      <sz val="12"/>
      <name val=".VnTime"/>
      <family val="2"/>
    </font>
    <font>
      <i/>
      <sz val="16"/>
      <name val="Times New Roman"/>
      <family val="1"/>
    </font>
    <font>
      <sz val="15"/>
      <name val="Times New Roman"/>
      <family val="1"/>
    </font>
    <font>
      <b/>
      <vertAlign val="superscript"/>
      <sz val="12"/>
      <name val="Times New Roman"/>
      <family val="1"/>
    </font>
    <font>
      <i/>
      <sz val="14"/>
      <name val="Times New Roman"/>
      <family val="1"/>
    </font>
    <font>
      <b/>
      <sz val="12"/>
      <color rgb="FF000000"/>
      <name val="Times New Roman"/>
      <family val="1"/>
    </font>
    <font>
      <sz val="12"/>
      <color theme="1"/>
      <name val="Times New Roman"/>
      <family val="1"/>
    </font>
    <font>
      <sz val="12"/>
      <color rgb="FF000000"/>
      <name val="Times New Roman"/>
      <family val="1"/>
    </font>
    <font>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s>
  <cellStyleXfs count="48">
    <xf numFmtId="0" fontId="0" fillId="0" borderId="0"/>
    <xf numFmtId="165" fontId="11" fillId="0" borderId="0" applyFont="0" applyFill="0" applyBorder="0" applyAlignment="0" applyProtection="0"/>
    <xf numFmtId="9" fontId="11" fillId="0" borderId="0" applyFont="0" applyFill="0" applyBorder="0" applyAlignment="0" applyProtection="0"/>
    <xf numFmtId="0" fontId="1" fillId="0" borderId="0"/>
    <xf numFmtId="165" fontId="11" fillId="0" borderId="0" applyFont="0" applyFill="0" applyBorder="0" applyAlignment="0" applyProtection="0"/>
    <xf numFmtId="0" fontId="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0" fontId="30" fillId="0" borderId="0"/>
    <xf numFmtId="43" fontId="30" fillId="0" borderId="0" applyFont="0" applyFill="0" applyBorder="0" applyAlignment="0" applyProtection="0"/>
    <xf numFmtId="0" fontId="4" fillId="0" borderId="0"/>
    <xf numFmtId="0" fontId="1" fillId="0" borderId="0"/>
    <xf numFmtId="43" fontId="29"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29" fillId="0" borderId="0"/>
    <xf numFmtId="0" fontId="1" fillId="0" borderId="0"/>
    <xf numFmtId="0" fontId="29" fillId="0" borderId="0"/>
    <xf numFmtId="0" fontId="29" fillId="0" borderId="0"/>
    <xf numFmtId="0" fontId="29" fillId="0" borderId="0"/>
    <xf numFmtId="0" fontId="1" fillId="0" borderId="0"/>
    <xf numFmtId="0" fontId="29" fillId="0" borderId="0"/>
    <xf numFmtId="0" fontId="35" fillId="0" borderId="0"/>
    <xf numFmtId="0" fontId="29" fillId="0" borderId="0"/>
    <xf numFmtId="0" fontId="29" fillId="0" borderId="0"/>
    <xf numFmtId="0" fontId="29" fillId="0" borderId="0"/>
    <xf numFmtId="0" fontId="29" fillId="0" borderId="0"/>
    <xf numFmtId="0" fontId="36" fillId="0" borderId="0"/>
    <xf numFmtId="0" fontId="29" fillId="0" borderId="0"/>
    <xf numFmtId="0" fontId="29" fillId="0" borderId="0"/>
    <xf numFmtId="0" fontId="29" fillId="0" borderId="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 fillId="0" borderId="0"/>
    <xf numFmtId="43" fontId="4" fillId="0" borderId="0" applyFont="0" applyFill="0" applyBorder="0" applyAlignment="0" applyProtection="0"/>
    <xf numFmtId="43" fontId="29" fillId="0" borderId="0" applyFont="0" applyFill="0" applyBorder="0" applyAlignment="0" applyProtection="0"/>
    <xf numFmtId="0" fontId="11" fillId="0" borderId="0"/>
    <xf numFmtId="0" fontId="4" fillId="0" borderId="0"/>
  </cellStyleXfs>
  <cellXfs count="281">
    <xf numFmtId="0" fontId="0" fillId="0" borderId="0" xfId="0"/>
    <xf numFmtId="0" fontId="3" fillId="0" borderId="0" xfId="3" applyFont="1" applyAlignment="1">
      <alignment horizontal="center"/>
    </xf>
    <xf numFmtId="0" fontId="4" fillId="0" borderId="0" xfId="3" applyFont="1"/>
    <xf numFmtId="0" fontId="3" fillId="0" borderId="0" xfId="3" applyFont="1"/>
    <xf numFmtId="0" fontId="7" fillId="0" borderId="1" xfId="3" applyFont="1" applyBorder="1" applyAlignment="1">
      <alignment vertical="center"/>
    </xf>
    <xf numFmtId="0" fontId="8" fillId="0" borderId="3" xfId="3" applyFont="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10" fillId="0" borderId="5" xfId="3" applyFont="1" applyBorder="1" applyAlignment="1">
      <alignment horizontal="center" vertical="center" wrapText="1"/>
    </xf>
    <xf numFmtId="167" fontId="7" fillId="0" borderId="2" xfId="0" applyNumberFormat="1" applyFont="1" applyBorder="1" applyAlignment="1">
      <alignment vertical="center" wrapText="1"/>
    </xf>
    <xf numFmtId="0" fontId="15" fillId="0" borderId="0" xfId="3" applyFont="1" applyAlignment="1">
      <alignment horizontal="center" vertical="center" wrapText="1"/>
    </xf>
    <xf numFmtId="0" fontId="8" fillId="0" borderId="0" xfId="3" applyFont="1" applyAlignment="1">
      <alignment horizontal="center" vertical="center" wrapText="1"/>
    </xf>
    <xf numFmtId="0" fontId="8" fillId="0" borderId="7" xfId="3" applyFont="1" applyBorder="1" applyAlignment="1">
      <alignment horizontal="center" vertical="center" wrapText="1"/>
    </xf>
    <xf numFmtId="0" fontId="8" fillId="0" borderId="9"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0" xfId="3" applyFont="1" applyAlignment="1">
      <alignment horizontal="center" vertical="center" wrapText="1"/>
    </xf>
    <xf numFmtId="0" fontId="8" fillId="0" borderId="12" xfId="3" applyFont="1" applyBorder="1" applyAlignment="1">
      <alignment horizontal="center" vertical="center" wrapText="1"/>
    </xf>
    <xf numFmtId="0" fontId="12" fillId="0" borderId="2" xfId="3" applyFont="1" applyBorder="1" applyAlignment="1">
      <alignment horizontal="center" vertical="center" wrapText="1"/>
    </xf>
    <xf numFmtId="0" fontId="4" fillId="0" borderId="2" xfId="3" applyFont="1" applyBorder="1" applyAlignment="1">
      <alignment horizontal="center" vertical="center" wrapText="1"/>
    </xf>
    <xf numFmtId="0" fontId="17" fillId="0" borderId="2" xfId="3" applyFont="1" applyBorder="1" applyAlignment="1">
      <alignment horizontal="center" vertical="center" wrapText="1"/>
    </xf>
    <xf numFmtId="0" fontId="4" fillId="0" borderId="12" xfId="3" applyFont="1" applyBorder="1" applyAlignment="1">
      <alignment horizontal="center" vertical="center" wrapText="1"/>
    </xf>
    <xf numFmtId="167" fontId="12" fillId="0" borderId="2" xfId="0" applyNumberFormat="1" applyFont="1" applyBorder="1" applyAlignment="1">
      <alignment horizontal="center" vertical="center" wrapText="1"/>
    </xf>
    <xf numFmtId="3" fontId="12" fillId="0" borderId="2"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 fontId="12" fillId="0" borderId="2" xfId="0" applyNumberFormat="1" applyFont="1" applyBorder="1" applyAlignment="1">
      <alignment horizontal="center" vertical="center" wrapText="1"/>
    </xf>
    <xf numFmtId="3" fontId="8" fillId="0" borderId="12" xfId="0" applyNumberFormat="1" applyFont="1" applyBorder="1" applyAlignment="1">
      <alignment horizontal="center" vertical="center" wrapText="1"/>
    </xf>
    <xf numFmtId="0" fontId="18" fillId="0" borderId="2" xfId="3" applyFont="1" applyBorder="1" applyAlignment="1">
      <alignment horizontal="center" vertical="center" wrapText="1"/>
    </xf>
    <xf numFmtId="0" fontId="19" fillId="0" borderId="2" xfId="3" applyFont="1" applyBorder="1" applyAlignment="1">
      <alignment horizontal="center" vertical="center" wrapText="1"/>
    </xf>
    <xf numFmtId="0" fontId="18" fillId="0" borderId="2" xfId="3" applyFont="1" applyBorder="1" applyAlignment="1">
      <alignment horizontal="center" vertical="center"/>
    </xf>
    <xf numFmtId="168" fontId="18" fillId="0" borderId="2" xfId="3" applyNumberFormat="1" applyFont="1" applyBorder="1" applyAlignment="1">
      <alignment horizontal="center" vertical="center" wrapText="1"/>
    </xf>
    <xf numFmtId="164" fontId="18" fillId="0" borderId="2" xfId="3" applyNumberFormat="1" applyFont="1" applyBorder="1" applyAlignment="1">
      <alignment horizontal="center" vertical="center" wrapText="1"/>
    </xf>
    <xf numFmtId="0" fontId="18" fillId="0" borderId="11" xfId="3" applyFont="1" applyBorder="1" applyAlignment="1">
      <alignment horizontal="center" vertical="center" wrapText="1"/>
    </xf>
    <xf numFmtId="0" fontId="18" fillId="0" borderId="12" xfId="3" applyFont="1" applyBorder="1" applyAlignment="1">
      <alignment horizontal="center" vertical="center" wrapText="1"/>
    </xf>
    <xf numFmtId="0" fontId="18" fillId="0" borderId="0" xfId="3" applyFont="1" applyAlignment="1">
      <alignment horizontal="center" vertical="center" wrapText="1"/>
    </xf>
    <xf numFmtId="3" fontId="20" fillId="0" borderId="2" xfId="0" applyNumberFormat="1" applyFont="1" applyBorder="1" applyAlignment="1">
      <alignment horizontal="center" vertical="center" wrapText="1"/>
    </xf>
    <xf numFmtId="2" fontId="20" fillId="0" borderId="2" xfId="0" applyNumberFormat="1" applyFont="1" applyBorder="1" applyAlignment="1">
      <alignment horizontal="left" vertical="center" wrapText="1"/>
    </xf>
    <xf numFmtId="0" fontId="21" fillId="0" borderId="2" xfId="0" applyFont="1" applyBorder="1" applyAlignment="1">
      <alignment horizontal="left" vertical="center" wrapText="1"/>
    </xf>
    <xf numFmtId="169" fontId="21" fillId="0" borderId="2" xfId="1" applyNumberFormat="1" applyFont="1" applyFill="1" applyBorder="1" applyAlignment="1">
      <alignment horizontal="left" vertical="center" wrapText="1"/>
    </xf>
    <xf numFmtId="166" fontId="21" fillId="0" borderId="2" xfId="1" applyNumberFormat="1" applyFont="1" applyFill="1" applyBorder="1" applyAlignment="1">
      <alignment horizontal="left" vertical="center" wrapText="1"/>
    </xf>
    <xf numFmtId="2" fontId="21" fillId="0" borderId="2" xfId="0" applyNumberFormat="1" applyFont="1" applyBorder="1" applyAlignment="1">
      <alignment horizontal="left" vertical="center" wrapText="1"/>
    </xf>
    <xf numFmtId="0" fontId="21" fillId="0" borderId="2" xfId="0" applyFont="1" applyBorder="1" applyAlignment="1">
      <alignment horizontal="center" vertical="center" wrapText="1"/>
    </xf>
    <xf numFmtId="170" fontId="21" fillId="0" borderId="2" xfId="0" applyNumberFormat="1" applyFont="1" applyBorder="1" applyAlignment="1">
      <alignment horizontal="center" vertical="center" wrapText="1"/>
    </xf>
    <xf numFmtId="2" fontId="21" fillId="0" borderId="2" xfId="0" applyNumberFormat="1" applyFont="1" applyBorder="1" applyAlignment="1">
      <alignment horizontal="center" vertical="center" wrapText="1"/>
    </xf>
    <xf numFmtId="167" fontId="7" fillId="0" borderId="2" xfId="0" applyNumberFormat="1" applyFont="1" applyBorder="1" applyAlignment="1">
      <alignment horizontal="right" vertical="center" wrapText="1"/>
    </xf>
    <xf numFmtId="3" fontId="20" fillId="0" borderId="2" xfId="1" applyNumberFormat="1" applyFont="1" applyFill="1" applyBorder="1" applyAlignment="1">
      <alignment horizontal="right" vertical="center" wrapText="1"/>
    </xf>
    <xf numFmtId="3" fontId="20" fillId="0" borderId="0" xfId="1" applyNumberFormat="1" applyFont="1" applyFill="1" applyBorder="1" applyAlignment="1">
      <alignment horizontal="right" vertical="center" wrapText="1"/>
    </xf>
    <xf numFmtId="0" fontId="22" fillId="0" borderId="0" xfId="3" applyFont="1" applyAlignment="1">
      <alignment vertical="center"/>
    </xf>
    <xf numFmtId="3" fontId="21" fillId="0" borderId="2" xfId="0" applyNumberFormat="1" applyFont="1" applyBorder="1" applyAlignment="1">
      <alignment horizontal="center" vertical="center" wrapText="1"/>
    </xf>
    <xf numFmtId="49" fontId="23" fillId="0" borderId="2" xfId="3" applyNumberFormat="1" applyFont="1" applyBorder="1" applyAlignment="1">
      <alignment horizontal="right" vertical="center" wrapText="1"/>
    </xf>
    <xf numFmtId="166" fontId="21" fillId="0" borderId="2" xfId="4" applyNumberFormat="1" applyFont="1" applyFill="1" applyBorder="1" applyAlignment="1">
      <alignment horizontal="left" vertical="center" wrapText="1"/>
    </xf>
    <xf numFmtId="169" fontId="21" fillId="0" borderId="2" xfId="4" applyNumberFormat="1" applyFont="1" applyFill="1" applyBorder="1" applyAlignment="1">
      <alignment horizontal="left" vertical="center" wrapText="1"/>
    </xf>
    <xf numFmtId="171" fontId="21" fillId="0" borderId="2" xfId="1" applyNumberFormat="1" applyFont="1" applyFill="1" applyBorder="1" applyAlignment="1">
      <alignment horizontal="right" vertical="center" wrapText="1"/>
    </xf>
    <xf numFmtId="171" fontId="24" fillId="0" borderId="2" xfId="1" applyNumberFormat="1" applyFont="1" applyFill="1" applyBorder="1" applyAlignment="1">
      <alignment horizontal="right" vertical="center" wrapText="1"/>
    </xf>
    <xf numFmtId="169" fontId="21" fillId="0" borderId="2" xfId="1" applyNumberFormat="1" applyFont="1" applyFill="1" applyBorder="1" applyAlignment="1">
      <alignment horizontal="right" vertical="center"/>
    </xf>
    <xf numFmtId="169" fontId="20" fillId="0" borderId="2" xfId="1" applyNumberFormat="1" applyFont="1" applyFill="1" applyBorder="1" applyAlignment="1">
      <alignment vertical="center"/>
    </xf>
    <xf numFmtId="166" fontId="21" fillId="0" borderId="2" xfId="1" applyNumberFormat="1" applyFont="1" applyFill="1" applyBorder="1" applyAlignment="1">
      <alignment horizontal="center" vertical="center" wrapText="1"/>
    </xf>
    <xf numFmtId="166" fontId="21" fillId="0" borderId="2" xfId="1" applyNumberFormat="1" applyFont="1" applyFill="1" applyBorder="1" applyAlignment="1">
      <alignment vertical="center"/>
    </xf>
    <xf numFmtId="1" fontId="21" fillId="0" borderId="2" xfId="5" applyNumberFormat="1" applyFont="1" applyBorder="1" applyAlignment="1">
      <alignment horizontal="left" vertical="center" wrapText="1"/>
    </xf>
    <xf numFmtId="169" fontId="21" fillId="0" borderId="2" xfId="1" applyNumberFormat="1" applyFont="1" applyFill="1" applyBorder="1" applyAlignment="1">
      <alignment horizontal="center" vertical="center"/>
    </xf>
    <xf numFmtId="1" fontId="21" fillId="0" borderId="2" xfId="5" applyNumberFormat="1" applyFont="1" applyBorder="1" applyAlignment="1">
      <alignment horizontal="center" vertical="center" wrapText="1"/>
    </xf>
    <xf numFmtId="0" fontId="21" fillId="0" borderId="2" xfId="1" applyNumberFormat="1" applyFont="1" applyFill="1" applyBorder="1" applyAlignment="1">
      <alignment horizontal="center" vertical="center"/>
    </xf>
    <xf numFmtId="9" fontId="21" fillId="0" borderId="2" xfId="2" applyFont="1" applyFill="1" applyBorder="1" applyAlignment="1">
      <alignment horizontal="center" vertical="center" wrapText="1"/>
    </xf>
    <xf numFmtId="166" fontId="21" fillId="0" borderId="2" xfId="1" applyNumberFormat="1" applyFont="1" applyFill="1" applyBorder="1" applyAlignment="1">
      <alignment horizontal="right" vertical="center" wrapText="1"/>
    </xf>
    <xf numFmtId="3" fontId="21" fillId="0" borderId="2" xfId="1" applyNumberFormat="1" applyFont="1" applyFill="1" applyBorder="1" applyAlignment="1">
      <alignment horizontal="right" vertical="center" wrapText="1"/>
    </xf>
    <xf numFmtId="168" fontId="21" fillId="0" borderId="2" xfId="0" applyNumberFormat="1" applyFont="1" applyBorder="1" applyAlignment="1">
      <alignment horizontal="center" vertical="center" wrapText="1"/>
    </xf>
    <xf numFmtId="164" fontId="21" fillId="0" borderId="2" xfId="0" applyNumberFormat="1" applyFont="1" applyBorder="1" applyAlignment="1">
      <alignment horizontal="center" vertical="center" wrapText="1"/>
    </xf>
    <xf numFmtId="3" fontId="20" fillId="0" borderId="3" xfId="0" applyNumberFormat="1" applyFont="1" applyBorder="1" applyAlignment="1">
      <alignment vertical="center" wrapText="1"/>
    </xf>
    <xf numFmtId="3" fontId="20" fillId="0" borderId="2" xfId="0" applyNumberFormat="1" applyFont="1" applyBorder="1" applyAlignment="1">
      <alignment vertical="center" wrapText="1"/>
    </xf>
    <xf numFmtId="3" fontId="20" fillId="0" borderId="12" xfId="0" applyNumberFormat="1" applyFont="1" applyBorder="1" applyAlignment="1">
      <alignment vertical="center" wrapText="1"/>
    </xf>
    <xf numFmtId="3" fontId="21" fillId="0" borderId="12" xfId="0" applyNumberFormat="1" applyFont="1" applyBorder="1" applyAlignment="1">
      <alignment vertical="center" wrapText="1"/>
    </xf>
    <xf numFmtId="0" fontId="8" fillId="0" borderId="2" xfId="0" applyFont="1" applyBorder="1" applyAlignment="1">
      <alignment vertical="center" wrapText="1"/>
    </xf>
    <xf numFmtId="0" fontId="23" fillId="0" borderId="0" xfId="3" applyFont="1" applyAlignment="1">
      <alignment horizontal="center" vertical="center"/>
    </xf>
    <xf numFmtId="0" fontId="23" fillId="0" borderId="0" xfId="3" applyFont="1" applyAlignment="1">
      <alignment vertical="center"/>
    </xf>
    <xf numFmtId="172" fontId="22" fillId="0" borderId="0" xfId="3" applyNumberFormat="1" applyFont="1" applyAlignment="1">
      <alignment vertical="center"/>
    </xf>
    <xf numFmtId="3" fontId="22" fillId="0" borderId="0" xfId="3" applyNumberFormat="1" applyFont="1" applyAlignment="1">
      <alignment vertical="center"/>
    </xf>
    <xf numFmtId="172" fontId="26" fillId="0" borderId="0" xfId="3" applyNumberFormat="1" applyFont="1" applyAlignment="1">
      <alignment vertical="center"/>
    </xf>
    <xf numFmtId="0" fontId="26" fillId="0" borderId="0" xfId="3" applyFont="1" applyAlignment="1">
      <alignment vertical="center"/>
    </xf>
    <xf numFmtId="2" fontId="24" fillId="0" borderId="2" xfId="0" applyNumberFormat="1" applyFont="1" applyBorder="1" applyAlignment="1">
      <alignment horizontal="left" vertical="center" wrapText="1"/>
    </xf>
    <xf numFmtId="3" fontId="21" fillId="2" borderId="2" xfId="0" applyNumberFormat="1" applyFont="1" applyFill="1" applyBorder="1" applyAlignment="1">
      <alignment horizontal="center" vertical="center" wrapText="1"/>
    </xf>
    <xf numFmtId="0" fontId="22" fillId="3" borderId="0" xfId="3" applyFont="1" applyFill="1" applyAlignment="1">
      <alignment vertical="center"/>
    </xf>
    <xf numFmtId="0" fontId="26" fillId="3" borderId="0" xfId="3" applyFont="1" applyFill="1" applyAlignment="1">
      <alignment vertical="center"/>
    </xf>
    <xf numFmtId="2" fontId="21" fillId="2" borderId="2" xfId="0" applyNumberFormat="1" applyFont="1" applyFill="1" applyBorder="1" applyAlignment="1">
      <alignment horizontal="left" vertical="center" wrapText="1"/>
    </xf>
    <xf numFmtId="0" fontId="21" fillId="2" borderId="2" xfId="0" applyFont="1" applyFill="1" applyBorder="1" applyAlignment="1">
      <alignment horizontal="left" vertical="center" wrapText="1"/>
    </xf>
    <xf numFmtId="49" fontId="23" fillId="2" borderId="2" xfId="3" applyNumberFormat="1" applyFont="1" applyFill="1" applyBorder="1" applyAlignment="1">
      <alignment horizontal="right" vertical="center" wrapText="1"/>
    </xf>
    <xf numFmtId="166" fontId="21" fillId="2" borderId="2" xfId="4" applyNumberFormat="1" applyFont="1" applyFill="1" applyBorder="1" applyAlignment="1">
      <alignment horizontal="left" vertical="center" wrapText="1"/>
    </xf>
    <xf numFmtId="170" fontId="21" fillId="2" borderId="2" xfId="0" applyNumberFormat="1" applyFont="1" applyFill="1" applyBorder="1" applyAlignment="1">
      <alignment horizontal="center" vertical="center" wrapText="1"/>
    </xf>
    <xf numFmtId="171" fontId="21" fillId="2" borderId="2" xfId="1" applyNumberFormat="1" applyFont="1" applyFill="1" applyBorder="1" applyAlignment="1">
      <alignment horizontal="right" vertical="center" wrapText="1"/>
    </xf>
    <xf numFmtId="171" fontId="24" fillId="2" borderId="2" xfId="1" applyNumberFormat="1" applyFont="1" applyFill="1" applyBorder="1" applyAlignment="1">
      <alignment horizontal="right" vertical="center" wrapText="1"/>
    </xf>
    <xf numFmtId="0" fontId="21" fillId="2" borderId="2" xfId="0" applyFont="1" applyFill="1" applyBorder="1" applyAlignment="1">
      <alignment horizontal="center" vertical="center" wrapText="1"/>
    </xf>
    <xf numFmtId="3" fontId="20" fillId="2" borderId="2" xfId="0" applyNumberFormat="1" applyFont="1" applyFill="1" applyBorder="1" applyAlignment="1">
      <alignment vertical="center" wrapText="1"/>
    </xf>
    <xf numFmtId="3" fontId="20" fillId="2" borderId="12" xfId="0" applyNumberFormat="1" applyFont="1" applyFill="1" applyBorder="1" applyAlignment="1">
      <alignment vertical="center" wrapText="1"/>
    </xf>
    <xf numFmtId="3" fontId="21" fillId="2" borderId="12" xfId="0" applyNumberFormat="1" applyFont="1" applyFill="1" applyBorder="1" applyAlignment="1">
      <alignment vertical="center" wrapText="1"/>
    </xf>
    <xf numFmtId="0" fontId="8" fillId="2" borderId="2" xfId="0" applyFont="1" applyFill="1" applyBorder="1" applyAlignment="1">
      <alignment vertical="center" wrapText="1"/>
    </xf>
    <xf numFmtId="0" fontId="23" fillId="2" borderId="0" xfId="3" applyFont="1" applyFill="1" applyAlignment="1">
      <alignment horizontal="center" vertical="center"/>
    </xf>
    <xf numFmtId="0" fontId="23" fillId="2" borderId="0" xfId="3" applyFont="1" applyFill="1" applyAlignment="1">
      <alignment vertical="center"/>
    </xf>
    <xf numFmtId="0" fontId="22" fillId="2" borderId="0" xfId="3" applyFont="1" applyFill="1" applyAlignment="1">
      <alignment vertical="center"/>
    </xf>
    <xf numFmtId="3" fontId="22" fillId="2" borderId="0" xfId="3" applyNumberFormat="1" applyFont="1" applyFill="1" applyAlignment="1">
      <alignment vertical="center"/>
    </xf>
    <xf numFmtId="0" fontId="12" fillId="0" borderId="0" xfId="3" applyFont="1" applyAlignment="1">
      <alignment horizontal="center" vertical="center"/>
    </xf>
    <xf numFmtId="0" fontId="23" fillId="0" borderId="0" xfId="3" applyFont="1" applyAlignment="1">
      <alignment horizontal="left"/>
    </xf>
    <xf numFmtId="0" fontId="23" fillId="0" borderId="0" xfId="3" applyFont="1" applyAlignment="1">
      <alignment horizontal="center"/>
    </xf>
    <xf numFmtId="0" fontId="23" fillId="0" borderId="0" xfId="3" applyFont="1"/>
    <xf numFmtId="0" fontId="7" fillId="0" borderId="0" xfId="0" applyFont="1" applyAlignment="1">
      <alignment horizontal="right" vertical="center" wrapText="1"/>
    </xf>
    <xf numFmtId="0" fontId="7" fillId="0" borderId="0" xfId="0" applyFont="1" applyAlignment="1">
      <alignment horizontal="center" vertical="center" wrapText="1"/>
    </xf>
    <xf numFmtId="0" fontId="23" fillId="0" borderId="0" xfId="3" applyFont="1" applyAlignment="1">
      <alignment horizontal="right"/>
    </xf>
    <xf numFmtId="0" fontId="22" fillId="0" borderId="0" xfId="3" applyFont="1" applyAlignment="1">
      <alignment horizontal="left"/>
    </xf>
    <xf numFmtId="0" fontId="4"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right" vertical="center" wrapText="1"/>
    </xf>
    <xf numFmtId="168" fontId="23" fillId="0" borderId="0" xfId="0" applyNumberFormat="1" applyFont="1" applyAlignment="1">
      <alignment horizontal="right" vertical="center" wrapText="1"/>
    </xf>
    <xf numFmtId="164" fontId="23" fillId="0" borderId="0" xfId="0" applyNumberFormat="1" applyFont="1" applyAlignment="1">
      <alignment horizontal="right" vertical="center" wrapText="1"/>
    </xf>
    <xf numFmtId="167" fontId="20" fillId="0" borderId="2" xfId="1" applyNumberFormat="1" applyFont="1" applyFill="1" applyBorder="1" applyAlignment="1">
      <alignment horizontal="right" vertical="center" wrapText="1"/>
    </xf>
    <xf numFmtId="4" fontId="20" fillId="0" borderId="2" xfId="1" applyNumberFormat="1" applyFont="1" applyFill="1" applyBorder="1" applyAlignment="1">
      <alignment horizontal="right" vertical="center" wrapText="1"/>
    </xf>
    <xf numFmtId="0" fontId="7" fillId="0" borderId="2" xfId="0" applyFont="1" applyBorder="1" applyAlignment="1">
      <alignment horizontal="center" vertical="center" wrapText="1"/>
    </xf>
    <xf numFmtId="0" fontId="23" fillId="0" borderId="0" xfId="9" applyFont="1" applyAlignment="1">
      <alignment horizontal="center" vertical="center" wrapText="1"/>
    </xf>
    <xf numFmtId="169" fontId="23" fillId="0" borderId="0" xfId="9" applyNumberFormat="1" applyFont="1" applyAlignment="1">
      <alignment horizontal="right" vertical="center" wrapText="1"/>
    </xf>
    <xf numFmtId="166" fontId="23" fillId="0" borderId="0" xfId="10" applyNumberFormat="1" applyFont="1" applyFill="1" applyBorder="1" applyAlignment="1">
      <alignment horizontal="right" vertical="center" wrapText="1"/>
    </xf>
    <xf numFmtId="169" fontId="7" fillId="0" borderId="0" xfId="9" applyNumberFormat="1" applyFont="1" applyAlignment="1">
      <alignment horizontal="center" vertical="center" wrapText="1"/>
    </xf>
    <xf numFmtId="0" fontId="23" fillId="0" borderId="0" xfId="9" applyFont="1" applyAlignment="1">
      <alignment horizontal="left" vertical="center" wrapText="1"/>
    </xf>
    <xf numFmtId="0" fontId="7" fillId="0" borderId="0" xfId="9" applyFont="1" applyAlignment="1">
      <alignment horizontal="center" vertical="center" wrapText="1"/>
    </xf>
    <xf numFmtId="0" fontId="8" fillId="0" borderId="0" xfId="9" applyFont="1" applyAlignment="1">
      <alignment horizontal="center" vertical="center" wrapText="1"/>
    </xf>
    <xf numFmtId="169" fontId="8" fillId="0" borderId="0" xfId="9" applyNumberFormat="1" applyFont="1" applyAlignment="1">
      <alignment horizontal="center" vertical="center" wrapText="1"/>
    </xf>
    <xf numFmtId="0" fontId="31" fillId="0" borderId="0" xfId="9" applyFont="1" applyAlignment="1">
      <alignment vertical="center" wrapText="1"/>
    </xf>
    <xf numFmtId="3" fontId="23" fillId="0" borderId="0" xfId="9" applyNumberFormat="1" applyFont="1" applyAlignment="1">
      <alignment horizontal="center" vertical="center" wrapText="1"/>
    </xf>
    <xf numFmtId="0" fontId="7" fillId="0" borderId="0" xfId="9" applyFont="1" applyAlignment="1">
      <alignment horizontal="left" vertical="center" wrapText="1"/>
    </xf>
    <xf numFmtId="0" fontId="23" fillId="0" borderId="13" xfId="9" applyFont="1" applyBorder="1" applyAlignment="1">
      <alignment horizontal="center" vertical="center" wrapText="1"/>
    </xf>
    <xf numFmtId="0" fontId="23" fillId="0" borderId="14" xfId="9" applyFont="1" applyBorder="1" applyAlignment="1">
      <alignment horizontal="center" vertical="center" wrapText="1"/>
    </xf>
    <xf numFmtId="9" fontId="23" fillId="0" borderId="14" xfId="9" applyNumberFormat="1" applyFont="1" applyBorder="1" applyAlignment="1">
      <alignment horizontal="center" vertical="center" wrapText="1"/>
    </xf>
    <xf numFmtId="3" fontId="7" fillId="0" borderId="14" xfId="9" applyNumberFormat="1" applyFont="1" applyBorder="1" applyAlignment="1">
      <alignment horizontal="center" vertical="center" wrapText="1"/>
    </xf>
    <xf numFmtId="0" fontId="32" fillId="0" borderId="0" xfId="11" applyFont="1" applyAlignment="1">
      <alignment vertical="center" wrapText="1"/>
    </xf>
    <xf numFmtId="3" fontId="32" fillId="0" borderId="0" xfId="11" applyNumberFormat="1" applyFont="1" applyAlignment="1">
      <alignment vertical="center" wrapText="1"/>
    </xf>
    <xf numFmtId="3" fontId="7" fillId="0" borderId="14" xfId="11" applyNumberFormat="1" applyFont="1" applyBorder="1" applyAlignment="1">
      <alignment horizontal="center" vertical="center" wrapText="1"/>
    </xf>
    <xf numFmtId="3" fontId="7" fillId="0" borderId="2" xfId="11" applyNumberFormat="1" applyFont="1" applyBorder="1" applyAlignment="1">
      <alignment horizontal="right" vertical="center" wrapText="1"/>
    </xf>
    <xf numFmtId="3" fontId="7" fillId="0" borderId="2" xfId="11" applyNumberFormat="1" applyFont="1" applyBorder="1" applyAlignment="1">
      <alignment vertical="center" wrapText="1"/>
    </xf>
    <xf numFmtId="0" fontId="7" fillId="0" borderId="2" xfId="11" applyFont="1" applyBorder="1" applyAlignment="1">
      <alignment horizontal="center" vertical="center" wrapText="1"/>
    </xf>
    <xf numFmtId="169" fontId="7" fillId="0" borderId="2" xfId="8" applyNumberFormat="1" applyFont="1" applyFill="1" applyBorder="1" applyAlignment="1">
      <alignment horizontal="right" vertical="center" wrapText="1"/>
    </xf>
    <xf numFmtId="0" fontId="7" fillId="0" borderId="2" xfId="11" applyFont="1" applyBorder="1" applyAlignment="1">
      <alignment horizontal="left" vertical="center" wrapText="1"/>
    </xf>
    <xf numFmtId="0" fontId="31" fillId="0" borderId="0" xfId="11" applyFont="1" applyAlignment="1">
      <alignment vertical="center" wrapText="1"/>
    </xf>
    <xf numFmtId="3" fontId="31" fillId="0" borderId="0" xfId="11" applyNumberFormat="1" applyFont="1" applyAlignment="1">
      <alignment vertical="center" wrapText="1"/>
    </xf>
    <xf numFmtId="3" fontId="23" fillId="0" borderId="14" xfId="11" applyNumberFormat="1" applyFont="1" applyBorder="1" applyAlignment="1">
      <alignment horizontal="center" vertical="center" wrapText="1"/>
    </xf>
    <xf numFmtId="3" fontId="23" fillId="0" borderId="2" xfId="11" applyNumberFormat="1" applyFont="1" applyBorder="1" applyAlignment="1">
      <alignment horizontal="right" vertical="center" wrapText="1"/>
    </xf>
    <xf numFmtId="3" fontId="23" fillId="0" borderId="2" xfId="11" applyNumberFormat="1" applyFont="1" applyBorder="1" applyAlignment="1">
      <alignment vertical="center" wrapText="1"/>
    </xf>
    <xf numFmtId="0" fontId="23" fillId="0" borderId="2" xfId="11" applyFont="1" applyBorder="1" applyAlignment="1">
      <alignment horizontal="center" vertical="center" wrapText="1"/>
    </xf>
    <xf numFmtId="169" fontId="23" fillId="0" borderId="2" xfId="8" applyNumberFormat="1" applyFont="1" applyFill="1" applyBorder="1" applyAlignment="1">
      <alignment horizontal="right" vertical="center" wrapText="1"/>
    </xf>
    <xf numFmtId="0" fontId="23" fillId="0" borderId="2" xfId="11" applyFont="1" applyBorder="1" applyAlignment="1">
      <alignment horizontal="left" vertical="center" wrapText="1"/>
    </xf>
    <xf numFmtId="0" fontId="7" fillId="0" borderId="14" xfId="11" applyFont="1" applyBorder="1" applyAlignment="1">
      <alignment horizontal="center" vertical="center" wrapText="1"/>
    </xf>
    <xf numFmtId="0" fontId="23" fillId="0" borderId="2" xfId="11" applyFont="1" applyBorder="1" applyAlignment="1">
      <alignment horizontal="right" vertical="center" wrapText="1"/>
    </xf>
    <xf numFmtId="0" fontId="7" fillId="0" borderId="2" xfId="11" applyFont="1" applyBorder="1" applyAlignment="1">
      <alignment horizontal="right" vertical="center" wrapText="1"/>
    </xf>
    <xf numFmtId="166" fontId="32" fillId="0" borderId="0" xfId="11" applyNumberFormat="1" applyFont="1" applyAlignment="1">
      <alignment vertical="center" wrapText="1"/>
    </xf>
    <xf numFmtId="166" fontId="34" fillId="0" borderId="0" xfId="8" applyNumberFormat="1" applyFont="1" applyFill="1" applyBorder="1" applyAlignment="1">
      <alignment vertical="center" wrapText="1"/>
    </xf>
    <xf numFmtId="0" fontId="7" fillId="0" borderId="15" xfId="11" applyFont="1" applyBorder="1" applyAlignment="1">
      <alignment horizontal="center" vertical="center" wrapText="1"/>
    </xf>
    <xf numFmtId="0" fontId="7" fillId="0" borderId="16" xfId="11" applyFont="1" applyBorder="1" applyAlignment="1">
      <alignment horizontal="center" vertical="center" wrapText="1"/>
    </xf>
    <xf numFmtId="173" fontId="7" fillId="0" borderId="2" xfId="11" applyNumberFormat="1" applyFont="1" applyBorder="1" applyAlignment="1">
      <alignment horizontal="center" vertical="center" wrapText="1"/>
    </xf>
    <xf numFmtId="0" fontId="18" fillId="0" borderId="0" xfId="9" applyFont="1" applyAlignment="1">
      <alignment horizontal="center" vertical="center" wrapText="1"/>
    </xf>
    <xf numFmtId="1" fontId="18" fillId="0" borderId="2" xfId="9" applyNumberFormat="1" applyFont="1" applyBorder="1" applyAlignment="1">
      <alignment horizontal="center" vertical="center" wrapText="1"/>
    </xf>
    <xf numFmtId="169" fontId="23" fillId="0" borderId="2" xfId="8" applyNumberFormat="1" applyFont="1" applyFill="1" applyBorder="1" applyAlignment="1">
      <alignment vertical="center" wrapText="1"/>
    </xf>
    <xf numFmtId="169" fontId="31" fillId="0" borderId="0" xfId="11" applyNumberFormat="1" applyFont="1" applyAlignment="1">
      <alignment vertical="center" wrapText="1"/>
    </xf>
    <xf numFmtId="166" fontId="31" fillId="0" borderId="0" xfId="11" applyNumberFormat="1" applyFont="1" applyAlignment="1">
      <alignment vertical="center" wrapText="1"/>
    </xf>
    <xf numFmtId="174" fontId="7" fillId="0" borderId="2" xfId="11" applyNumberFormat="1" applyFont="1" applyBorder="1" applyAlignment="1">
      <alignment horizontal="center" vertical="center" wrapText="1"/>
    </xf>
    <xf numFmtId="167" fontId="7" fillId="0" borderId="0" xfId="9" applyNumberFormat="1" applyFont="1" applyAlignment="1">
      <alignment horizontal="center" vertical="center" wrapText="1"/>
    </xf>
    <xf numFmtId="1" fontId="18" fillId="0" borderId="0" xfId="9" applyNumberFormat="1" applyFont="1" applyAlignment="1">
      <alignment horizontal="center" vertical="center" wrapText="1"/>
    </xf>
    <xf numFmtId="0" fontId="7" fillId="0" borderId="0" xfId="11" applyFont="1" applyAlignment="1">
      <alignment horizontal="center" vertical="center" wrapText="1"/>
    </xf>
    <xf numFmtId="3" fontId="7" fillId="0" borderId="0" xfId="11" applyNumberFormat="1" applyFont="1" applyAlignment="1">
      <alignment horizontal="center" vertical="center" wrapText="1"/>
    </xf>
    <xf numFmtId="3" fontId="23" fillId="0" borderId="0" xfId="11" applyNumberFormat="1" applyFont="1" applyAlignment="1">
      <alignment horizontal="center" vertical="center" wrapText="1"/>
    </xf>
    <xf numFmtId="3" fontId="7" fillId="0" borderId="14" xfId="9" applyNumberFormat="1" applyFont="1" applyBorder="1" applyAlignment="1">
      <alignment horizontal="right" vertical="center" wrapText="1"/>
    </xf>
    <xf numFmtId="1" fontId="38" fillId="0" borderId="2" xfId="5" applyNumberFormat="1" applyFont="1" applyBorder="1" applyAlignment="1">
      <alignment horizontal="left" vertical="center" wrapText="1"/>
    </xf>
    <xf numFmtId="0" fontId="8" fillId="0" borderId="2" xfId="3" applyFont="1" applyBorder="1" applyAlignment="1">
      <alignment horizontal="center" vertical="center" wrapText="1"/>
    </xf>
    <xf numFmtId="0" fontId="15" fillId="0" borderId="2" xfId="3" applyFont="1" applyBorder="1" applyAlignment="1">
      <alignment horizontal="center" vertical="center" wrapText="1"/>
    </xf>
    <xf numFmtId="3" fontId="7" fillId="0" borderId="13" xfId="9" applyNumberFormat="1" applyFont="1" applyBorder="1" applyAlignment="1">
      <alignment horizontal="right" vertical="center" wrapText="1"/>
    </xf>
    <xf numFmtId="0" fontId="15" fillId="0" borderId="0" xfId="47" applyFont="1" applyAlignment="1">
      <alignment horizontal="center" vertical="center"/>
    </xf>
    <xf numFmtId="0" fontId="15" fillId="0" borderId="2" xfId="47" applyFont="1" applyBorder="1" applyAlignment="1">
      <alignment horizontal="center" vertical="center" wrapText="1"/>
    </xf>
    <xf numFmtId="3" fontId="15" fillId="0" borderId="12" xfId="47" applyNumberFormat="1" applyFont="1" applyBorder="1" applyAlignment="1">
      <alignment horizontal="center" vertical="center" wrapText="1"/>
    </xf>
    <xf numFmtId="166" fontId="15" fillId="0" borderId="2" xfId="44" applyNumberFormat="1" applyFont="1" applyBorder="1" applyAlignment="1">
      <alignment vertical="center" wrapText="1"/>
    </xf>
    <xf numFmtId="166" fontId="0" fillId="0" borderId="0" xfId="1" applyNumberFormat="1" applyFont="1"/>
    <xf numFmtId="0" fontId="41" fillId="0" borderId="17" xfId="24" applyFont="1" applyBorder="1" applyAlignment="1">
      <alignment vertical="center"/>
    </xf>
    <xf numFmtId="0" fontId="41" fillId="0" borderId="0" xfId="24" applyFont="1" applyAlignment="1">
      <alignment vertical="center" wrapText="1"/>
    </xf>
    <xf numFmtId="0" fontId="4" fillId="0" borderId="2" xfId="47" applyBorder="1" applyAlignment="1">
      <alignment horizontal="center" vertical="center" wrapText="1"/>
    </xf>
    <xf numFmtId="166" fontId="4" fillId="0" borderId="2" xfId="44" applyNumberFormat="1" applyFont="1" applyBorder="1" applyAlignment="1">
      <alignment vertical="center" wrapText="1"/>
    </xf>
    <xf numFmtId="0" fontId="4" fillId="0" borderId="15" xfId="47" applyBorder="1" applyAlignment="1">
      <alignment horizontal="center" vertical="center" wrapText="1"/>
    </xf>
    <xf numFmtId="0" fontId="4" fillId="0" borderId="16" xfId="47" applyBorder="1" applyAlignment="1">
      <alignment horizontal="justify" vertical="center" wrapText="1"/>
    </xf>
    <xf numFmtId="166" fontId="4" fillId="0" borderId="15" xfId="44" applyNumberFormat="1" applyFont="1" applyBorder="1" applyAlignment="1">
      <alignment vertical="center" wrapText="1"/>
    </xf>
    <xf numFmtId="166" fontId="0" fillId="0" borderId="0" xfId="0" applyNumberFormat="1"/>
    <xf numFmtId="0" fontId="42" fillId="0" borderId="0" xfId="24" applyFont="1" applyAlignment="1">
      <alignment vertical="center" wrapText="1"/>
    </xf>
    <xf numFmtId="0" fontId="4" fillId="0" borderId="14" xfId="47" applyBorder="1" applyAlignment="1">
      <alignment horizontal="center" vertical="center" wrapText="1"/>
    </xf>
    <xf numFmtId="166" fontId="4" fillId="0" borderId="14" xfId="44" applyNumberFormat="1" applyFont="1" applyBorder="1" applyAlignment="1">
      <alignment vertical="center" wrapText="1"/>
    </xf>
    <xf numFmtId="0" fontId="43" fillId="0" borderId="14" xfId="24" applyFont="1" applyBorder="1" applyAlignment="1">
      <alignment vertical="center" wrapText="1"/>
    </xf>
    <xf numFmtId="0" fontId="4" fillId="0" borderId="15" xfId="47" applyBorder="1" applyAlignment="1">
      <alignment horizontal="left" vertical="center" wrapText="1"/>
    </xf>
    <xf numFmtId="0" fontId="4" fillId="0" borderId="19" xfId="47" applyBorder="1" applyAlignment="1">
      <alignment horizontal="left" vertical="center" wrapText="1"/>
    </xf>
    <xf numFmtId="0" fontId="4" fillId="0" borderId="19" xfId="47" applyBorder="1" applyAlignment="1">
      <alignment horizontal="center" vertical="center" wrapText="1"/>
    </xf>
    <xf numFmtId="166" fontId="4" fillId="0" borderId="19" xfId="44" applyNumberFormat="1" applyFont="1" applyBorder="1" applyAlignment="1">
      <alignment vertical="center" wrapText="1"/>
    </xf>
    <xf numFmtId="0" fontId="41" fillId="0" borderId="2" xfId="24" applyFont="1" applyBorder="1" applyAlignment="1">
      <alignment vertical="center" wrapText="1"/>
    </xf>
    <xf numFmtId="0" fontId="4" fillId="0" borderId="16" xfId="47" applyBorder="1" applyAlignment="1">
      <alignment horizontal="center" vertical="center" wrapText="1"/>
    </xf>
    <xf numFmtId="0" fontId="4" fillId="0" borderId="16" xfId="47" applyBorder="1" applyAlignment="1">
      <alignment horizontal="left" vertical="center" wrapText="1"/>
    </xf>
    <xf numFmtId="166" fontId="4" fillId="0" borderId="16" xfId="44" applyNumberFormat="1" applyFont="1" applyBorder="1" applyAlignment="1">
      <alignment vertical="center" wrapText="1"/>
    </xf>
    <xf numFmtId="0" fontId="4" fillId="0" borderId="14" xfId="47" applyBorder="1" applyAlignment="1">
      <alignment horizontal="left" vertical="center" wrapText="1"/>
    </xf>
    <xf numFmtId="0" fontId="4" fillId="0" borderId="13" xfId="47" applyBorder="1" applyAlignment="1">
      <alignment horizontal="center" vertical="center" wrapText="1"/>
    </xf>
    <xf numFmtId="0" fontId="4" fillId="0" borderId="13" xfId="47" applyBorder="1" applyAlignment="1">
      <alignment horizontal="left" vertical="center" wrapText="1"/>
    </xf>
    <xf numFmtId="166" fontId="4" fillId="0" borderId="13" xfId="44" applyNumberFormat="1" applyFont="1" applyBorder="1" applyAlignment="1">
      <alignment vertical="center" wrapText="1"/>
    </xf>
    <xf numFmtId="0" fontId="4" fillId="0" borderId="16" xfId="47" applyBorder="1" applyAlignment="1">
      <alignment vertical="center" wrapText="1"/>
    </xf>
    <xf numFmtId="0" fontId="4" fillId="0" borderId="13" xfId="47" applyBorder="1" applyAlignment="1">
      <alignment vertical="center" wrapText="1"/>
    </xf>
    <xf numFmtId="0" fontId="4" fillId="0" borderId="12" xfId="47" applyBorder="1" applyAlignment="1">
      <alignment horizontal="center" vertical="center" wrapText="1"/>
    </xf>
    <xf numFmtId="166" fontId="4" fillId="0" borderId="12" xfId="44" applyNumberFormat="1" applyFont="1" applyBorder="1" applyAlignment="1">
      <alignment vertical="center" wrapText="1"/>
    </xf>
    <xf numFmtId="0" fontId="41" fillId="0" borderId="2" xfId="24" applyFont="1" applyBorder="1" applyAlignment="1">
      <alignment wrapText="1"/>
    </xf>
    <xf numFmtId="43" fontId="4" fillId="0" borderId="2" xfId="44" applyFont="1" applyBorder="1" applyAlignment="1">
      <alignment horizontal="center" vertical="center" wrapText="1"/>
    </xf>
    <xf numFmtId="0" fontId="15" fillId="0" borderId="2" xfId="47" applyFont="1" applyBorder="1" applyAlignment="1">
      <alignment vertical="center" wrapText="1"/>
    </xf>
    <xf numFmtId="0" fontId="4" fillId="0" borderId="14" xfId="47" applyBorder="1" applyAlignment="1">
      <alignment vertical="center" wrapText="1"/>
    </xf>
    <xf numFmtId="0" fontId="15" fillId="0" borderId="3" xfId="47" applyFont="1" applyBorder="1" applyAlignment="1">
      <alignment horizontal="center" vertical="center" wrapText="1"/>
    </xf>
    <xf numFmtId="0" fontId="41" fillId="0" borderId="0" xfId="24" applyFont="1" applyAlignment="1">
      <alignment vertical="center"/>
    </xf>
    <xf numFmtId="0" fontId="4" fillId="0" borderId="3" xfId="47" applyBorder="1" applyAlignment="1">
      <alignment horizontal="center" vertical="center" wrapText="1"/>
    </xf>
    <xf numFmtId="166" fontId="4" fillId="0" borderId="3" xfId="44" applyNumberFormat="1" applyFont="1" applyBorder="1" applyAlignment="1">
      <alignment horizontal="center" vertical="center" wrapText="1"/>
    </xf>
    <xf numFmtId="166" fontId="4" fillId="0" borderId="3" xfId="44" applyNumberFormat="1" applyFont="1" applyBorder="1" applyAlignment="1">
      <alignment vertical="center" wrapText="1"/>
    </xf>
    <xf numFmtId="166" fontId="15" fillId="0" borderId="3" xfId="44" applyNumberFormat="1" applyFont="1" applyBorder="1" applyAlignment="1">
      <alignment vertical="center" wrapText="1"/>
    </xf>
    <xf numFmtId="0" fontId="4" fillId="0" borderId="7" xfId="47" applyBorder="1" applyAlignment="1">
      <alignment horizontal="center" vertical="center" wrapText="1"/>
    </xf>
    <xf numFmtId="0" fontId="4" fillId="0" borderId="12" xfId="47" applyBorder="1" applyAlignment="1">
      <alignment vertical="center" wrapText="1"/>
    </xf>
    <xf numFmtId="0" fontId="41" fillId="0" borderId="20" xfId="24" applyFont="1" applyBorder="1" applyAlignment="1">
      <alignment vertical="center" wrapText="1"/>
    </xf>
    <xf numFmtId="3" fontId="20" fillId="0" borderId="18" xfId="1" applyNumberFormat="1" applyFont="1" applyFill="1" applyBorder="1" applyAlignment="1">
      <alignment horizontal="right" vertical="center" wrapText="1"/>
    </xf>
    <xf numFmtId="1" fontId="21" fillId="0" borderId="0" xfId="5" applyNumberFormat="1" applyFont="1" applyAlignment="1">
      <alignment horizontal="left" vertical="center" wrapText="1"/>
    </xf>
    <xf numFmtId="3" fontId="20" fillId="0" borderId="4" xfId="0" applyNumberFormat="1" applyFont="1" applyBorder="1" applyAlignment="1">
      <alignment vertical="center" wrapText="1"/>
    </xf>
    <xf numFmtId="3" fontId="20" fillId="0" borderId="18" xfId="0" applyNumberFormat="1" applyFont="1" applyBorder="1" applyAlignment="1">
      <alignment vertical="center" wrapText="1"/>
    </xf>
    <xf numFmtId="0" fontId="18" fillId="0" borderId="4" xfId="3" applyFont="1" applyBorder="1" applyAlignment="1">
      <alignment horizontal="center" vertical="center" wrapText="1"/>
    </xf>
    <xf numFmtId="166" fontId="7" fillId="0" borderId="3" xfId="1" applyNumberFormat="1" applyFont="1" applyFill="1" applyBorder="1" applyAlignment="1">
      <alignment horizontal="center" vertical="center" wrapText="1"/>
    </xf>
    <xf numFmtId="166" fontId="7" fillId="0" borderId="7" xfId="1" applyNumberFormat="1" applyFont="1" applyFill="1" applyBorder="1" applyAlignment="1">
      <alignment horizontal="center" vertical="center" wrapText="1"/>
    </xf>
    <xf numFmtId="166" fontId="7" fillId="0" borderId="12" xfId="1" applyNumberFormat="1" applyFont="1" applyFill="1" applyBorder="1" applyAlignment="1">
      <alignment horizontal="center" vertical="center" wrapText="1"/>
    </xf>
    <xf numFmtId="0" fontId="8" fillId="0" borderId="0" xfId="3" applyFont="1" applyAlignment="1">
      <alignment horizontal="center" vertical="center" wrapText="1"/>
    </xf>
    <xf numFmtId="167" fontId="7" fillId="0" borderId="2"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3" fontId="12" fillId="0" borderId="7" xfId="0" applyNumberFormat="1" applyFont="1" applyBorder="1" applyAlignment="1">
      <alignment horizontal="center" vertical="center" wrapText="1"/>
    </xf>
    <xf numFmtId="3" fontId="12" fillId="0" borderId="12"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12"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3" fontId="8" fillId="0" borderId="6"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8" fillId="0" borderId="11"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0" fontId="14" fillId="0" borderId="6"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12" xfId="3" applyFont="1" applyBorder="1" applyAlignment="1">
      <alignment horizontal="center" vertical="center" wrapText="1"/>
    </xf>
    <xf numFmtId="0" fontId="8" fillId="0" borderId="4" xfId="3" applyFont="1" applyBorder="1" applyAlignment="1">
      <alignment horizontal="center" vertical="center" wrapText="1"/>
    </xf>
    <xf numFmtId="0" fontId="8" fillId="0" borderId="6" xfId="3" applyFont="1" applyBorder="1" applyAlignment="1">
      <alignment horizontal="center" vertical="center" wrapText="1"/>
    </xf>
    <xf numFmtId="0" fontId="8" fillId="0" borderId="8" xfId="3" applyFont="1" applyBorder="1" applyAlignment="1">
      <alignment horizontal="center" vertical="center" wrapText="1"/>
    </xf>
    <xf numFmtId="0" fontId="8" fillId="0" borderId="9" xfId="3" applyFont="1" applyBorder="1" applyAlignment="1">
      <alignment horizontal="center" vertical="center" wrapText="1"/>
    </xf>
    <xf numFmtId="0" fontId="8" fillId="0" borderId="3" xfId="3" applyFont="1" applyBorder="1" applyAlignment="1">
      <alignment horizontal="center" vertical="center" wrapText="1"/>
    </xf>
    <xf numFmtId="0" fontId="8" fillId="0" borderId="7" xfId="3" applyFont="1" applyBorder="1" applyAlignment="1">
      <alignment horizontal="center" vertical="center" wrapText="1"/>
    </xf>
    <xf numFmtId="0" fontId="8" fillId="0" borderId="12" xfId="3" applyFont="1" applyBorder="1" applyAlignment="1">
      <alignment horizontal="center" vertical="center" wrapText="1"/>
    </xf>
    <xf numFmtId="0" fontId="8" fillId="0" borderId="2" xfId="3" applyFont="1" applyBorder="1" applyAlignment="1">
      <alignment horizontal="center" vertical="center" wrapText="1"/>
    </xf>
    <xf numFmtId="0" fontId="2" fillId="0" borderId="0" xfId="3" applyFont="1" applyAlignment="1">
      <alignment horizontal="center" vertical="center"/>
    </xf>
    <xf numFmtId="0" fontId="5" fillId="0" borderId="0" xfId="3" applyFont="1" applyAlignment="1">
      <alignment horizontal="center" vertical="center" wrapText="1"/>
    </xf>
    <xf numFmtId="0" fontId="5" fillId="0" borderId="0" xfId="3" applyFont="1" applyAlignment="1">
      <alignment horizontal="center" vertical="center"/>
    </xf>
    <xf numFmtId="0" fontId="6" fillId="0" borderId="1" xfId="3" applyFont="1" applyBorder="1" applyAlignment="1">
      <alignment horizontal="center" vertical="center"/>
    </xf>
    <xf numFmtId="0" fontId="8" fillId="0" borderId="5"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 xfId="3" applyFont="1" applyBorder="1" applyAlignment="1">
      <alignment horizontal="center" vertical="center" wrapText="1"/>
    </xf>
    <xf numFmtId="0" fontId="8" fillId="0" borderId="11" xfId="3" applyFont="1" applyBorder="1" applyAlignment="1">
      <alignment horizontal="center" vertical="center" wrapText="1"/>
    </xf>
    <xf numFmtId="0" fontId="15" fillId="0" borderId="18" xfId="47" applyFont="1" applyBorder="1" applyAlignment="1">
      <alignment horizontal="center" vertical="center" wrapText="1"/>
    </xf>
    <xf numFmtId="0" fontId="15" fillId="0" borderId="17" xfId="47" applyFont="1" applyBorder="1" applyAlignment="1">
      <alignment horizontal="center" vertical="center" wrapText="1"/>
    </xf>
    <xf numFmtId="0" fontId="7" fillId="0" borderId="0" xfId="47" applyFont="1" applyAlignment="1">
      <alignment horizontal="center" vertical="center" wrapText="1"/>
    </xf>
    <xf numFmtId="0" fontId="40" fillId="0" borderId="0" xfId="47" applyFont="1" applyAlignment="1">
      <alignment horizontal="center" vertical="center"/>
    </xf>
    <xf numFmtId="0" fontId="18" fillId="0" borderId="1" xfId="47" applyFont="1" applyBorder="1" applyAlignment="1">
      <alignment horizontal="right" vertical="center"/>
    </xf>
    <xf numFmtId="0" fontId="15" fillId="0" borderId="2" xfId="47" applyFont="1" applyBorder="1" applyAlignment="1">
      <alignment horizontal="center" vertical="center" wrapText="1"/>
    </xf>
    <xf numFmtId="3" fontId="15" fillId="0" borderId="3" xfId="47" applyNumberFormat="1" applyFont="1" applyBorder="1" applyAlignment="1">
      <alignment horizontal="center" vertical="center" wrapText="1"/>
    </xf>
    <xf numFmtId="3" fontId="15" fillId="0" borderId="12" xfId="47" applyNumberFormat="1" applyFont="1" applyBorder="1" applyAlignment="1">
      <alignment horizontal="center" vertical="center" wrapText="1"/>
    </xf>
    <xf numFmtId="166" fontId="15" fillId="0" borderId="2" xfId="44" applyNumberFormat="1" applyFont="1" applyBorder="1" applyAlignment="1">
      <alignment horizontal="center" vertical="center" wrapText="1"/>
    </xf>
    <xf numFmtId="0" fontId="23" fillId="0" borderId="0" xfId="9" applyFont="1" applyAlignment="1">
      <alignment horizontal="center" vertical="center" wrapText="1"/>
    </xf>
    <xf numFmtId="0" fontId="7" fillId="0" borderId="0" xfId="9" applyFont="1" applyAlignment="1">
      <alignment horizontal="center" vertical="center" wrapText="1"/>
    </xf>
    <xf numFmtId="0" fontId="8" fillId="0" borderId="0" xfId="9" applyFont="1" applyAlignment="1">
      <alignment horizontal="center" vertical="center" wrapText="1"/>
    </xf>
    <xf numFmtId="0" fontId="7" fillId="0" borderId="14" xfId="9" applyFont="1" applyBorder="1" applyAlignment="1">
      <alignment horizontal="left" vertical="center" wrapText="1"/>
    </xf>
    <xf numFmtId="0" fontId="7" fillId="0" borderId="13" xfId="9" applyFont="1" applyBorder="1" applyAlignment="1">
      <alignment horizontal="center" vertical="center" wrapText="1"/>
    </xf>
    <xf numFmtId="0" fontId="20" fillId="0" borderId="0" xfId="9" applyFont="1" applyAlignment="1">
      <alignment horizontal="center" vertical="center" wrapText="1"/>
    </xf>
    <xf numFmtId="0" fontId="8" fillId="0" borderId="2" xfId="9" applyFont="1" applyBorder="1" applyAlignment="1">
      <alignment horizontal="center" vertical="center" wrapText="1"/>
    </xf>
    <xf numFmtId="0" fontId="8" fillId="0" borderId="3" xfId="9" applyFont="1" applyBorder="1" applyAlignment="1">
      <alignment horizontal="center" vertical="center" wrapText="1"/>
    </xf>
    <xf numFmtId="0" fontId="8" fillId="0" borderId="12" xfId="9" applyFont="1" applyBorder="1" applyAlignment="1">
      <alignment horizontal="center" vertical="center" wrapText="1"/>
    </xf>
    <xf numFmtId="169" fontId="8" fillId="0" borderId="3" xfId="9" applyNumberFormat="1" applyFont="1" applyBorder="1" applyAlignment="1">
      <alignment horizontal="center" vertical="center" wrapText="1"/>
    </xf>
    <xf numFmtId="169" fontId="8" fillId="0" borderId="12" xfId="9" applyNumberFormat="1" applyFont="1" applyBorder="1" applyAlignment="1">
      <alignment horizontal="center" vertical="center" wrapText="1"/>
    </xf>
    <xf numFmtId="166" fontId="8" fillId="0" borderId="2" xfId="10" applyNumberFormat="1" applyFont="1" applyFill="1" applyBorder="1" applyAlignment="1">
      <alignment horizontal="center" vertical="center" wrapText="1"/>
    </xf>
    <xf numFmtId="169" fontId="8" fillId="0" borderId="2" xfId="9" applyNumberFormat="1" applyFont="1" applyBorder="1" applyAlignment="1">
      <alignment horizontal="center" vertical="center" wrapText="1"/>
    </xf>
    <xf numFmtId="167" fontId="8" fillId="0" borderId="2" xfId="9" applyNumberFormat="1" applyFont="1" applyBorder="1" applyAlignment="1">
      <alignment horizontal="center" vertical="center" wrapText="1"/>
    </xf>
  </cellXfs>
  <cellStyles count="48">
    <cellStyle name="Bình thường 2" xfId="12"/>
    <cellStyle name="Comma" xfId="1" builtinId="3"/>
    <cellStyle name="Comma 2" xfId="13"/>
    <cellStyle name="Comma 2 2" xfId="10"/>
    <cellStyle name="Comma 2 2 2" xfId="44"/>
    <cellStyle name="Comma 2 3" xfId="14"/>
    <cellStyle name="Comma 3" xfId="15"/>
    <cellStyle name="Comma 3 2" xfId="16"/>
    <cellStyle name="Comma 4" xfId="8"/>
    <cellStyle name="Comma 4 2" xfId="45"/>
    <cellStyle name="Comma 5" xfId="17"/>
    <cellStyle name="Comma 6" xfId="18"/>
    <cellStyle name="Comma 7" xfId="19"/>
    <cellStyle name="Comma 7 2" xfId="20"/>
    <cellStyle name="Dấu phẩy 2" xfId="4"/>
    <cellStyle name="Dấu phẩy 3" xfId="6"/>
    <cellStyle name="Normal" xfId="0" builtinId="0"/>
    <cellStyle name="Normal 2" xfId="21"/>
    <cellStyle name="Normal 2 2" xfId="22"/>
    <cellStyle name="Normal 2 2 2" xfId="46"/>
    <cellStyle name="Normal 2 2 4" xfId="47"/>
    <cellStyle name="Normal 2 3" xfId="23"/>
    <cellStyle name="Normal 2 3 2" xfId="24"/>
    <cellStyle name="Normal 2 3 2 2" xfId="25"/>
    <cellStyle name="Normal 2 3 3" xfId="43"/>
    <cellStyle name="Normal 2 4" xfId="9"/>
    <cellStyle name="Normal 2_Thôn Xuân  dang lam" xfId="26"/>
    <cellStyle name="Normal 3" xfId="27"/>
    <cellStyle name="Normal 3 2" xfId="28"/>
    <cellStyle name="Normal 4" xfId="3"/>
    <cellStyle name="Normal 4 2" xfId="5"/>
    <cellStyle name="Normal 5" xfId="29"/>
    <cellStyle name="Normal 5 2" xfId="30"/>
    <cellStyle name="Normal 5 2 2" xfId="31"/>
    <cellStyle name="Normal 5 3" xfId="32"/>
    <cellStyle name="Normal 5 3 2" xfId="33"/>
    <cellStyle name="Normal 6" xfId="7"/>
    <cellStyle name="Normal 6 2" xfId="34"/>
    <cellStyle name="Normal 7" xfId="35"/>
    <cellStyle name="Normal 8" xfId="36"/>
    <cellStyle name="Normal 8 2" xfId="37"/>
    <cellStyle name="Normal_PA trinh dat NN và mộ theo 869" xfId="11"/>
    <cellStyle name="Percent" xfId="2" builtinId="5"/>
    <cellStyle name="Percent 2" xfId="38"/>
    <cellStyle name="Percent 3" xfId="39"/>
    <cellStyle name="Percent 4" xfId="40"/>
    <cellStyle name="Percent 5" xfId="41"/>
    <cellStyle name="Percent 5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ongtan/Cac%20du%20an/khu%2022%20B/PA%20rung%20trong/D&#7921;%20th&#7843;o/DT%203.2026/D&#7921;%20th&#7843;o%20ph&#432;&#417;ng%20&#225;n%20BTH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ongtan/Cac%20du%20an/khu%2022%20B/PA%20rung%20trong/Tr&#236;nh%20&#273;&#7907;t%2012/PA%20&#272;&#7907;t%2012%20B&#7855;c%2022%20-%20kem%20Q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các thửa chưa duyệt"/>
      <sheetName val="Lập dự thảo 17,3,2026"/>
    </sheetNames>
    <sheetDataSet>
      <sheetData sheetId="0"/>
      <sheetData sheetId="1">
        <row r="52">
          <cell r="B52" t="str">
            <v>Nguyễn Văn Đoàn (Hoàng Thị Diễm)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PA trình chung"/>
      <sheetName val="PA trình chung (2)"/>
      <sheetName val="THKP (2)"/>
      <sheetName val="PA trình (tan)"/>
      <sheetName val="PA trình (Hùng)"/>
      <sheetName val="PA trình (thuan)"/>
    </sheetNames>
    <sheetDataSet>
      <sheetData sheetId="0"/>
      <sheetData sheetId="1"/>
      <sheetData sheetId="2"/>
      <sheetData sheetId="3"/>
      <sheetData sheetId="4">
        <row r="9">
          <cell r="K9">
            <v>6326.5</v>
          </cell>
          <cell r="L9">
            <v>428.90000000000003</v>
          </cell>
          <cell r="Z9">
            <v>84617600</v>
          </cell>
        </row>
      </sheetData>
      <sheetData sheetId="5">
        <row r="9">
          <cell r="L9">
            <v>9342.7999999999993</v>
          </cell>
          <cell r="M9">
            <v>1149.7</v>
          </cell>
          <cell r="Z9">
            <v>108801780</v>
          </cell>
        </row>
      </sheetData>
      <sheetData sheetId="6">
        <row r="9">
          <cell r="K9">
            <v>1267.2</v>
          </cell>
          <cell r="L9">
            <v>2466.4</v>
          </cell>
          <cell r="N9">
            <v>24</v>
          </cell>
          <cell r="Z9">
            <v>123666000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P57"/>
  <sheetViews>
    <sheetView zoomScale="55" zoomScaleNormal="55" zoomScaleSheetLayoutView="70" workbookViewId="0">
      <pane ySplit="8" topLeftCell="A9" activePane="bottomLeft" state="frozen"/>
      <selection activeCell="E31" sqref="E31:E32"/>
      <selection pane="bottomLeft" activeCell="C35" sqref="C35:BB36"/>
    </sheetView>
  </sheetViews>
  <sheetFormatPr defaultColWidth="9.140625" defaultRowHeight="18.75" x14ac:dyDescent="0.3"/>
  <cols>
    <col min="1" max="1" width="6.140625" style="98" customWidth="1"/>
    <col min="2" max="2" width="6.140625" style="98" hidden="1" customWidth="1"/>
    <col min="3" max="3" width="32.42578125" style="99" customWidth="1"/>
    <col min="4" max="4" width="13.140625" style="99" hidden="1" customWidth="1"/>
    <col min="5" max="5" width="15.5703125" style="100" hidden="1" customWidth="1"/>
    <col min="6" max="7" width="27" style="100" hidden="1" customWidth="1"/>
    <col min="8" max="8" width="11.140625" style="104" customWidth="1"/>
    <col min="9" max="9" width="9.28515625" style="104" customWidth="1"/>
    <col min="10" max="10" width="12.140625" style="100" customWidth="1"/>
    <col min="11" max="11" width="13" style="100" customWidth="1"/>
    <col min="12" max="12" width="9.7109375" style="100" customWidth="1"/>
    <col min="13" max="13" width="8.7109375" style="100" customWidth="1"/>
    <col min="14" max="14" width="13.5703125" style="104" customWidth="1"/>
    <col min="15" max="15" width="10.140625" style="101" customWidth="1"/>
    <col min="16" max="16" width="16.85546875" style="101" hidden="1" customWidth="1"/>
    <col min="17" max="17" width="14.28515625" style="101" hidden="1" customWidth="1"/>
    <col min="18" max="21" width="14" style="101" hidden="1" customWidth="1"/>
    <col min="22" max="22" width="16.42578125" style="101" hidden="1" customWidth="1"/>
    <col min="23" max="25" width="12.28515625" style="101" hidden="1" customWidth="1"/>
    <col min="26" max="26" width="15.140625" style="104" customWidth="1"/>
    <col min="27" max="27" width="16.140625" style="100" customWidth="1"/>
    <col min="28" max="28" width="14.140625" style="99" customWidth="1"/>
    <col min="29" max="29" width="14.5703125" style="99" hidden="1" customWidth="1"/>
    <col min="30" max="30" width="15.42578125" style="99" hidden="1" customWidth="1"/>
    <col min="31" max="31" width="15.42578125" style="105" hidden="1" customWidth="1"/>
    <col min="32" max="32" width="13.140625" style="99" hidden="1" customWidth="1"/>
    <col min="33" max="34" width="12.28515625" style="99" hidden="1" customWidth="1"/>
    <col min="35" max="35" width="16" style="101" customWidth="1"/>
    <col min="36" max="36" width="13.5703125" style="101" customWidth="1"/>
    <col min="37" max="37" width="10.140625" style="101" hidden="1" customWidth="1"/>
    <col min="38" max="38" width="12.5703125" style="101" customWidth="1"/>
    <col min="39" max="39" width="20.7109375" style="101" customWidth="1"/>
    <col min="40" max="40" width="17.5703125" style="101" hidden="1" customWidth="1"/>
    <col min="41" max="41" width="16.85546875" style="106" customWidth="1"/>
    <col min="42" max="42" width="13.85546875" style="107" customWidth="1"/>
    <col min="43" max="43" width="9.85546875" style="107" customWidth="1"/>
    <col min="44" max="44" width="13" style="107" hidden="1" customWidth="1"/>
    <col min="45" max="45" width="14.7109375" style="107" customWidth="1"/>
    <col min="46" max="47" width="11" style="107" hidden="1" customWidth="1"/>
    <col min="48" max="48" width="20.5703125" style="108" customWidth="1"/>
    <col min="49" max="49" width="23" style="108" customWidth="1"/>
    <col min="50" max="50" width="12.42578125" style="109" hidden="1" customWidth="1"/>
    <col min="51" max="51" width="8.85546875" style="110" hidden="1" customWidth="1"/>
    <col min="52" max="52" width="18.5703125" style="108" hidden="1" customWidth="1"/>
    <col min="53" max="53" width="22.5703125" style="102" customWidth="1"/>
    <col min="54" max="54" width="22.42578125" style="102" customWidth="1"/>
    <col min="55" max="55" width="20.85546875" style="102" hidden="1" customWidth="1"/>
    <col min="56" max="59" width="22.85546875" style="102" hidden="1" customWidth="1"/>
    <col min="60" max="60" width="14.140625" style="103" hidden="1" customWidth="1"/>
    <col min="61" max="61" width="6" style="1" hidden="1" customWidth="1"/>
    <col min="62" max="62" width="1.42578125" style="1" hidden="1" customWidth="1"/>
    <col min="63" max="63" width="28.140625" style="2" hidden="1" customWidth="1"/>
    <col min="64" max="65" width="8.140625" style="3" hidden="1" customWidth="1"/>
    <col min="66" max="66" width="17.28515625" style="3" hidden="1" customWidth="1"/>
    <col min="67" max="67" width="25" style="3" customWidth="1"/>
    <col min="68" max="68" width="10.7109375" style="3" bestFit="1" customWidth="1"/>
    <col min="69" max="256" width="9.140625" style="3"/>
    <col min="257" max="257" width="6.140625" style="3" customWidth="1"/>
    <col min="258" max="258" width="0" style="3" hidden="1" customWidth="1"/>
    <col min="259" max="259" width="32.42578125" style="3" customWidth="1"/>
    <col min="260" max="263" width="0" style="3" hidden="1" customWidth="1"/>
    <col min="264" max="264" width="11.140625" style="3" customWidth="1"/>
    <col min="265" max="265" width="9.28515625" style="3" customWidth="1"/>
    <col min="266" max="266" width="12.140625" style="3" customWidth="1"/>
    <col min="267" max="267" width="13" style="3" customWidth="1"/>
    <col min="268" max="268" width="9.7109375" style="3" customWidth="1"/>
    <col min="269" max="269" width="8.7109375" style="3" customWidth="1"/>
    <col min="270" max="270" width="13.5703125" style="3" customWidth="1"/>
    <col min="271" max="271" width="10.140625" style="3" customWidth="1"/>
    <col min="272" max="281" width="0" style="3" hidden="1" customWidth="1"/>
    <col min="282" max="282" width="15.140625" style="3" customWidth="1"/>
    <col min="283" max="283" width="16.140625" style="3" customWidth="1"/>
    <col min="284" max="284" width="14.140625" style="3" customWidth="1"/>
    <col min="285" max="290" width="0" style="3" hidden="1" customWidth="1"/>
    <col min="291" max="291" width="16" style="3" customWidth="1"/>
    <col min="292" max="292" width="13.5703125" style="3" customWidth="1"/>
    <col min="293" max="293" width="0" style="3" hidden="1" customWidth="1"/>
    <col min="294" max="294" width="12.5703125" style="3" customWidth="1"/>
    <col min="295" max="295" width="20.7109375" style="3" customWidth="1"/>
    <col min="296" max="296" width="0" style="3" hidden="1" customWidth="1"/>
    <col min="297" max="297" width="16.85546875" style="3" customWidth="1"/>
    <col min="298" max="298" width="13.85546875" style="3" customWidth="1"/>
    <col min="299" max="299" width="9.85546875" style="3" customWidth="1"/>
    <col min="300" max="300" width="0" style="3" hidden="1" customWidth="1"/>
    <col min="301" max="301" width="14.7109375" style="3" customWidth="1"/>
    <col min="302" max="303" width="0" style="3" hidden="1" customWidth="1"/>
    <col min="304" max="304" width="20.5703125" style="3" customWidth="1"/>
    <col min="305" max="305" width="23" style="3" customWidth="1"/>
    <col min="306" max="308" width="0" style="3" hidden="1" customWidth="1"/>
    <col min="309" max="309" width="22.5703125" style="3" customWidth="1"/>
    <col min="310" max="310" width="22.42578125" style="3" customWidth="1"/>
    <col min="311" max="322" width="0" style="3" hidden="1" customWidth="1"/>
    <col min="323" max="323" width="25" style="3" customWidth="1"/>
    <col min="324" max="324" width="10.7109375" style="3" bestFit="1" customWidth="1"/>
    <col min="325" max="512" width="9.140625" style="3"/>
    <col min="513" max="513" width="6.140625" style="3" customWidth="1"/>
    <col min="514" max="514" width="0" style="3" hidden="1" customWidth="1"/>
    <col min="515" max="515" width="32.42578125" style="3" customWidth="1"/>
    <col min="516" max="519" width="0" style="3" hidden="1" customWidth="1"/>
    <col min="520" max="520" width="11.140625" style="3" customWidth="1"/>
    <col min="521" max="521" width="9.28515625" style="3" customWidth="1"/>
    <col min="522" max="522" width="12.140625" style="3" customWidth="1"/>
    <col min="523" max="523" width="13" style="3" customWidth="1"/>
    <col min="524" max="524" width="9.7109375" style="3" customWidth="1"/>
    <col min="525" max="525" width="8.7109375" style="3" customWidth="1"/>
    <col min="526" max="526" width="13.5703125" style="3" customWidth="1"/>
    <col min="527" max="527" width="10.140625" style="3" customWidth="1"/>
    <col min="528" max="537" width="0" style="3" hidden="1" customWidth="1"/>
    <col min="538" max="538" width="15.140625" style="3" customWidth="1"/>
    <col min="539" max="539" width="16.140625" style="3" customWidth="1"/>
    <col min="540" max="540" width="14.140625" style="3" customWidth="1"/>
    <col min="541" max="546" width="0" style="3" hidden="1" customWidth="1"/>
    <col min="547" max="547" width="16" style="3" customWidth="1"/>
    <col min="548" max="548" width="13.5703125" style="3" customWidth="1"/>
    <col min="549" max="549" width="0" style="3" hidden="1" customWidth="1"/>
    <col min="550" max="550" width="12.5703125" style="3" customWidth="1"/>
    <col min="551" max="551" width="20.7109375" style="3" customWidth="1"/>
    <col min="552" max="552" width="0" style="3" hidden="1" customWidth="1"/>
    <col min="553" max="553" width="16.85546875" style="3" customWidth="1"/>
    <col min="554" max="554" width="13.85546875" style="3" customWidth="1"/>
    <col min="555" max="555" width="9.85546875" style="3" customWidth="1"/>
    <col min="556" max="556" width="0" style="3" hidden="1" customWidth="1"/>
    <col min="557" max="557" width="14.7109375" style="3" customWidth="1"/>
    <col min="558" max="559" width="0" style="3" hidden="1" customWidth="1"/>
    <col min="560" max="560" width="20.5703125" style="3" customWidth="1"/>
    <col min="561" max="561" width="23" style="3" customWidth="1"/>
    <col min="562" max="564" width="0" style="3" hidden="1" customWidth="1"/>
    <col min="565" max="565" width="22.5703125" style="3" customWidth="1"/>
    <col min="566" max="566" width="22.42578125" style="3" customWidth="1"/>
    <col min="567" max="578" width="0" style="3" hidden="1" customWidth="1"/>
    <col min="579" max="579" width="25" style="3" customWidth="1"/>
    <col min="580" max="580" width="10.7109375" style="3" bestFit="1" customWidth="1"/>
    <col min="581" max="768" width="9.140625" style="3"/>
    <col min="769" max="769" width="6.140625" style="3" customWidth="1"/>
    <col min="770" max="770" width="0" style="3" hidden="1" customWidth="1"/>
    <col min="771" max="771" width="32.42578125" style="3" customWidth="1"/>
    <col min="772" max="775" width="0" style="3" hidden="1" customWidth="1"/>
    <col min="776" max="776" width="11.140625" style="3" customWidth="1"/>
    <col min="777" max="777" width="9.28515625" style="3" customWidth="1"/>
    <col min="778" max="778" width="12.140625" style="3" customWidth="1"/>
    <col min="779" max="779" width="13" style="3" customWidth="1"/>
    <col min="780" max="780" width="9.7109375" style="3" customWidth="1"/>
    <col min="781" max="781" width="8.7109375" style="3" customWidth="1"/>
    <col min="782" max="782" width="13.5703125" style="3" customWidth="1"/>
    <col min="783" max="783" width="10.140625" style="3" customWidth="1"/>
    <col min="784" max="793" width="0" style="3" hidden="1" customWidth="1"/>
    <col min="794" max="794" width="15.140625" style="3" customWidth="1"/>
    <col min="795" max="795" width="16.140625" style="3" customWidth="1"/>
    <col min="796" max="796" width="14.140625" style="3" customWidth="1"/>
    <col min="797" max="802" width="0" style="3" hidden="1" customWidth="1"/>
    <col min="803" max="803" width="16" style="3" customWidth="1"/>
    <col min="804" max="804" width="13.5703125" style="3" customWidth="1"/>
    <col min="805" max="805" width="0" style="3" hidden="1" customWidth="1"/>
    <col min="806" max="806" width="12.5703125" style="3" customWidth="1"/>
    <col min="807" max="807" width="20.7109375" style="3" customWidth="1"/>
    <col min="808" max="808" width="0" style="3" hidden="1" customWidth="1"/>
    <col min="809" max="809" width="16.85546875" style="3" customWidth="1"/>
    <col min="810" max="810" width="13.85546875" style="3" customWidth="1"/>
    <col min="811" max="811" width="9.85546875" style="3" customWidth="1"/>
    <col min="812" max="812" width="0" style="3" hidden="1" customWidth="1"/>
    <col min="813" max="813" width="14.7109375" style="3" customWidth="1"/>
    <col min="814" max="815" width="0" style="3" hidden="1" customWidth="1"/>
    <col min="816" max="816" width="20.5703125" style="3" customWidth="1"/>
    <col min="817" max="817" width="23" style="3" customWidth="1"/>
    <col min="818" max="820" width="0" style="3" hidden="1" customWidth="1"/>
    <col min="821" max="821" width="22.5703125" style="3" customWidth="1"/>
    <col min="822" max="822" width="22.42578125" style="3" customWidth="1"/>
    <col min="823" max="834" width="0" style="3" hidden="1" customWidth="1"/>
    <col min="835" max="835" width="25" style="3" customWidth="1"/>
    <col min="836" max="836" width="10.7109375" style="3" bestFit="1" customWidth="1"/>
    <col min="837" max="1024" width="9.140625" style="3"/>
    <col min="1025" max="1025" width="6.140625" style="3" customWidth="1"/>
    <col min="1026" max="1026" width="0" style="3" hidden="1" customWidth="1"/>
    <col min="1027" max="1027" width="32.42578125" style="3" customWidth="1"/>
    <col min="1028" max="1031" width="0" style="3" hidden="1" customWidth="1"/>
    <col min="1032" max="1032" width="11.140625" style="3" customWidth="1"/>
    <col min="1033" max="1033" width="9.28515625" style="3" customWidth="1"/>
    <col min="1034" max="1034" width="12.140625" style="3" customWidth="1"/>
    <col min="1035" max="1035" width="13" style="3" customWidth="1"/>
    <col min="1036" max="1036" width="9.7109375" style="3" customWidth="1"/>
    <col min="1037" max="1037" width="8.7109375" style="3" customWidth="1"/>
    <col min="1038" max="1038" width="13.5703125" style="3" customWidth="1"/>
    <col min="1039" max="1039" width="10.140625" style="3" customWidth="1"/>
    <col min="1040" max="1049" width="0" style="3" hidden="1" customWidth="1"/>
    <col min="1050" max="1050" width="15.140625" style="3" customWidth="1"/>
    <col min="1051" max="1051" width="16.140625" style="3" customWidth="1"/>
    <col min="1052" max="1052" width="14.140625" style="3" customWidth="1"/>
    <col min="1053" max="1058" width="0" style="3" hidden="1" customWidth="1"/>
    <col min="1059" max="1059" width="16" style="3" customWidth="1"/>
    <col min="1060" max="1060" width="13.5703125" style="3" customWidth="1"/>
    <col min="1061" max="1061" width="0" style="3" hidden="1" customWidth="1"/>
    <col min="1062" max="1062" width="12.5703125" style="3" customWidth="1"/>
    <col min="1063" max="1063" width="20.7109375" style="3" customWidth="1"/>
    <col min="1064" max="1064" width="0" style="3" hidden="1" customWidth="1"/>
    <col min="1065" max="1065" width="16.85546875" style="3" customWidth="1"/>
    <col min="1066" max="1066" width="13.85546875" style="3" customWidth="1"/>
    <col min="1067" max="1067" width="9.85546875" style="3" customWidth="1"/>
    <col min="1068" max="1068" width="0" style="3" hidden="1" customWidth="1"/>
    <col min="1069" max="1069" width="14.7109375" style="3" customWidth="1"/>
    <col min="1070" max="1071" width="0" style="3" hidden="1" customWidth="1"/>
    <col min="1072" max="1072" width="20.5703125" style="3" customWidth="1"/>
    <col min="1073" max="1073" width="23" style="3" customWidth="1"/>
    <col min="1074" max="1076" width="0" style="3" hidden="1" customWidth="1"/>
    <col min="1077" max="1077" width="22.5703125" style="3" customWidth="1"/>
    <col min="1078" max="1078" width="22.42578125" style="3" customWidth="1"/>
    <col min="1079" max="1090" width="0" style="3" hidden="1" customWidth="1"/>
    <col min="1091" max="1091" width="25" style="3" customWidth="1"/>
    <col min="1092" max="1092" width="10.7109375" style="3" bestFit="1" customWidth="1"/>
    <col min="1093" max="1280" width="9.140625" style="3"/>
    <col min="1281" max="1281" width="6.140625" style="3" customWidth="1"/>
    <col min="1282" max="1282" width="0" style="3" hidden="1" customWidth="1"/>
    <col min="1283" max="1283" width="32.42578125" style="3" customWidth="1"/>
    <col min="1284" max="1287" width="0" style="3" hidden="1" customWidth="1"/>
    <col min="1288" max="1288" width="11.140625" style="3" customWidth="1"/>
    <col min="1289" max="1289" width="9.28515625" style="3" customWidth="1"/>
    <col min="1290" max="1290" width="12.140625" style="3" customWidth="1"/>
    <col min="1291" max="1291" width="13" style="3" customWidth="1"/>
    <col min="1292" max="1292" width="9.7109375" style="3" customWidth="1"/>
    <col min="1293" max="1293" width="8.7109375" style="3" customWidth="1"/>
    <col min="1294" max="1294" width="13.5703125" style="3" customWidth="1"/>
    <col min="1295" max="1295" width="10.140625" style="3" customWidth="1"/>
    <col min="1296" max="1305" width="0" style="3" hidden="1" customWidth="1"/>
    <col min="1306" max="1306" width="15.140625" style="3" customWidth="1"/>
    <col min="1307" max="1307" width="16.140625" style="3" customWidth="1"/>
    <col min="1308" max="1308" width="14.140625" style="3" customWidth="1"/>
    <col min="1309" max="1314" width="0" style="3" hidden="1" customWidth="1"/>
    <col min="1315" max="1315" width="16" style="3" customWidth="1"/>
    <col min="1316" max="1316" width="13.5703125" style="3" customWidth="1"/>
    <col min="1317" max="1317" width="0" style="3" hidden="1" customWidth="1"/>
    <col min="1318" max="1318" width="12.5703125" style="3" customWidth="1"/>
    <col min="1319" max="1319" width="20.7109375" style="3" customWidth="1"/>
    <col min="1320" max="1320" width="0" style="3" hidden="1" customWidth="1"/>
    <col min="1321" max="1321" width="16.85546875" style="3" customWidth="1"/>
    <col min="1322" max="1322" width="13.85546875" style="3" customWidth="1"/>
    <col min="1323" max="1323" width="9.85546875" style="3" customWidth="1"/>
    <col min="1324" max="1324" width="0" style="3" hidden="1" customWidth="1"/>
    <col min="1325" max="1325" width="14.7109375" style="3" customWidth="1"/>
    <col min="1326" max="1327" width="0" style="3" hidden="1" customWidth="1"/>
    <col min="1328" max="1328" width="20.5703125" style="3" customWidth="1"/>
    <col min="1329" max="1329" width="23" style="3" customWidth="1"/>
    <col min="1330" max="1332" width="0" style="3" hidden="1" customWidth="1"/>
    <col min="1333" max="1333" width="22.5703125" style="3" customWidth="1"/>
    <col min="1334" max="1334" width="22.42578125" style="3" customWidth="1"/>
    <col min="1335" max="1346" width="0" style="3" hidden="1" customWidth="1"/>
    <col min="1347" max="1347" width="25" style="3" customWidth="1"/>
    <col min="1348" max="1348" width="10.7109375" style="3" bestFit="1" customWidth="1"/>
    <col min="1349" max="1536" width="9.140625" style="3"/>
    <col min="1537" max="1537" width="6.140625" style="3" customWidth="1"/>
    <col min="1538" max="1538" width="0" style="3" hidden="1" customWidth="1"/>
    <col min="1539" max="1539" width="32.42578125" style="3" customWidth="1"/>
    <col min="1540" max="1543" width="0" style="3" hidden="1" customWidth="1"/>
    <col min="1544" max="1544" width="11.140625" style="3" customWidth="1"/>
    <col min="1545" max="1545" width="9.28515625" style="3" customWidth="1"/>
    <col min="1546" max="1546" width="12.140625" style="3" customWidth="1"/>
    <col min="1547" max="1547" width="13" style="3" customWidth="1"/>
    <col min="1548" max="1548" width="9.7109375" style="3" customWidth="1"/>
    <col min="1549" max="1549" width="8.7109375" style="3" customWidth="1"/>
    <col min="1550" max="1550" width="13.5703125" style="3" customWidth="1"/>
    <col min="1551" max="1551" width="10.140625" style="3" customWidth="1"/>
    <col min="1552" max="1561" width="0" style="3" hidden="1" customWidth="1"/>
    <col min="1562" max="1562" width="15.140625" style="3" customWidth="1"/>
    <col min="1563" max="1563" width="16.140625" style="3" customWidth="1"/>
    <col min="1564" max="1564" width="14.140625" style="3" customWidth="1"/>
    <col min="1565" max="1570" width="0" style="3" hidden="1" customWidth="1"/>
    <col min="1571" max="1571" width="16" style="3" customWidth="1"/>
    <col min="1572" max="1572" width="13.5703125" style="3" customWidth="1"/>
    <col min="1573" max="1573" width="0" style="3" hidden="1" customWidth="1"/>
    <col min="1574" max="1574" width="12.5703125" style="3" customWidth="1"/>
    <col min="1575" max="1575" width="20.7109375" style="3" customWidth="1"/>
    <col min="1576" max="1576" width="0" style="3" hidden="1" customWidth="1"/>
    <col min="1577" max="1577" width="16.85546875" style="3" customWidth="1"/>
    <col min="1578" max="1578" width="13.85546875" style="3" customWidth="1"/>
    <col min="1579" max="1579" width="9.85546875" style="3" customWidth="1"/>
    <col min="1580" max="1580" width="0" style="3" hidden="1" customWidth="1"/>
    <col min="1581" max="1581" width="14.7109375" style="3" customWidth="1"/>
    <col min="1582" max="1583" width="0" style="3" hidden="1" customWidth="1"/>
    <col min="1584" max="1584" width="20.5703125" style="3" customWidth="1"/>
    <col min="1585" max="1585" width="23" style="3" customWidth="1"/>
    <col min="1586" max="1588" width="0" style="3" hidden="1" customWidth="1"/>
    <col min="1589" max="1589" width="22.5703125" style="3" customWidth="1"/>
    <col min="1590" max="1590" width="22.42578125" style="3" customWidth="1"/>
    <col min="1591" max="1602" width="0" style="3" hidden="1" customWidth="1"/>
    <col min="1603" max="1603" width="25" style="3" customWidth="1"/>
    <col min="1604" max="1604" width="10.7109375" style="3" bestFit="1" customWidth="1"/>
    <col min="1605" max="1792" width="9.140625" style="3"/>
    <col min="1793" max="1793" width="6.140625" style="3" customWidth="1"/>
    <col min="1794" max="1794" width="0" style="3" hidden="1" customWidth="1"/>
    <col min="1795" max="1795" width="32.42578125" style="3" customWidth="1"/>
    <col min="1796" max="1799" width="0" style="3" hidden="1" customWidth="1"/>
    <col min="1800" max="1800" width="11.140625" style="3" customWidth="1"/>
    <col min="1801" max="1801" width="9.28515625" style="3" customWidth="1"/>
    <col min="1802" max="1802" width="12.140625" style="3" customWidth="1"/>
    <col min="1803" max="1803" width="13" style="3" customWidth="1"/>
    <col min="1804" max="1804" width="9.7109375" style="3" customWidth="1"/>
    <col min="1805" max="1805" width="8.7109375" style="3" customWidth="1"/>
    <col min="1806" max="1806" width="13.5703125" style="3" customWidth="1"/>
    <col min="1807" max="1807" width="10.140625" style="3" customWidth="1"/>
    <col min="1808" max="1817" width="0" style="3" hidden="1" customWidth="1"/>
    <col min="1818" max="1818" width="15.140625" style="3" customWidth="1"/>
    <col min="1819" max="1819" width="16.140625" style="3" customWidth="1"/>
    <col min="1820" max="1820" width="14.140625" style="3" customWidth="1"/>
    <col min="1821" max="1826" width="0" style="3" hidden="1" customWidth="1"/>
    <col min="1827" max="1827" width="16" style="3" customWidth="1"/>
    <col min="1828" max="1828" width="13.5703125" style="3" customWidth="1"/>
    <col min="1829" max="1829" width="0" style="3" hidden="1" customWidth="1"/>
    <col min="1830" max="1830" width="12.5703125" style="3" customWidth="1"/>
    <col min="1831" max="1831" width="20.7109375" style="3" customWidth="1"/>
    <col min="1832" max="1832" width="0" style="3" hidden="1" customWidth="1"/>
    <col min="1833" max="1833" width="16.85546875" style="3" customWidth="1"/>
    <col min="1834" max="1834" width="13.85546875" style="3" customWidth="1"/>
    <col min="1835" max="1835" width="9.85546875" style="3" customWidth="1"/>
    <col min="1836" max="1836" width="0" style="3" hidden="1" customWidth="1"/>
    <col min="1837" max="1837" width="14.7109375" style="3" customWidth="1"/>
    <col min="1838" max="1839" width="0" style="3" hidden="1" customWidth="1"/>
    <col min="1840" max="1840" width="20.5703125" style="3" customWidth="1"/>
    <col min="1841" max="1841" width="23" style="3" customWidth="1"/>
    <col min="1842" max="1844" width="0" style="3" hidden="1" customWidth="1"/>
    <col min="1845" max="1845" width="22.5703125" style="3" customWidth="1"/>
    <col min="1846" max="1846" width="22.42578125" style="3" customWidth="1"/>
    <col min="1847" max="1858" width="0" style="3" hidden="1" customWidth="1"/>
    <col min="1859" max="1859" width="25" style="3" customWidth="1"/>
    <col min="1860" max="1860" width="10.7109375" style="3" bestFit="1" customWidth="1"/>
    <col min="1861" max="2048" width="9.140625" style="3"/>
    <col min="2049" max="2049" width="6.140625" style="3" customWidth="1"/>
    <col min="2050" max="2050" width="0" style="3" hidden="1" customWidth="1"/>
    <col min="2051" max="2051" width="32.42578125" style="3" customWidth="1"/>
    <col min="2052" max="2055" width="0" style="3" hidden="1" customWidth="1"/>
    <col min="2056" max="2056" width="11.140625" style="3" customWidth="1"/>
    <col min="2057" max="2057" width="9.28515625" style="3" customWidth="1"/>
    <col min="2058" max="2058" width="12.140625" style="3" customWidth="1"/>
    <col min="2059" max="2059" width="13" style="3" customWidth="1"/>
    <col min="2060" max="2060" width="9.7109375" style="3" customWidth="1"/>
    <col min="2061" max="2061" width="8.7109375" style="3" customWidth="1"/>
    <col min="2062" max="2062" width="13.5703125" style="3" customWidth="1"/>
    <col min="2063" max="2063" width="10.140625" style="3" customWidth="1"/>
    <col min="2064" max="2073" width="0" style="3" hidden="1" customWidth="1"/>
    <col min="2074" max="2074" width="15.140625" style="3" customWidth="1"/>
    <col min="2075" max="2075" width="16.140625" style="3" customWidth="1"/>
    <col min="2076" max="2076" width="14.140625" style="3" customWidth="1"/>
    <col min="2077" max="2082" width="0" style="3" hidden="1" customWidth="1"/>
    <col min="2083" max="2083" width="16" style="3" customWidth="1"/>
    <col min="2084" max="2084" width="13.5703125" style="3" customWidth="1"/>
    <col min="2085" max="2085" width="0" style="3" hidden="1" customWidth="1"/>
    <col min="2086" max="2086" width="12.5703125" style="3" customWidth="1"/>
    <col min="2087" max="2087" width="20.7109375" style="3" customWidth="1"/>
    <col min="2088" max="2088" width="0" style="3" hidden="1" customWidth="1"/>
    <col min="2089" max="2089" width="16.85546875" style="3" customWidth="1"/>
    <col min="2090" max="2090" width="13.85546875" style="3" customWidth="1"/>
    <col min="2091" max="2091" width="9.85546875" style="3" customWidth="1"/>
    <col min="2092" max="2092" width="0" style="3" hidden="1" customWidth="1"/>
    <col min="2093" max="2093" width="14.7109375" style="3" customWidth="1"/>
    <col min="2094" max="2095" width="0" style="3" hidden="1" customWidth="1"/>
    <col min="2096" max="2096" width="20.5703125" style="3" customWidth="1"/>
    <col min="2097" max="2097" width="23" style="3" customWidth="1"/>
    <col min="2098" max="2100" width="0" style="3" hidden="1" customWidth="1"/>
    <col min="2101" max="2101" width="22.5703125" style="3" customWidth="1"/>
    <col min="2102" max="2102" width="22.42578125" style="3" customWidth="1"/>
    <col min="2103" max="2114" width="0" style="3" hidden="1" customWidth="1"/>
    <col min="2115" max="2115" width="25" style="3" customWidth="1"/>
    <col min="2116" max="2116" width="10.7109375" style="3" bestFit="1" customWidth="1"/>
    <col min="2117" max="2304" width="9.140625" style="3"/>
    <col min="2305" max="2305" width="6.140625" style="3" customWidth="1"/>
    <col min="2306" max="2306" width="0" style="3" hidden="1" customWidth="1"/>
    <col min="2307" max="2307" width="32.42578125" style="3" customWidth="1"/>
    <col min="2308" max="2311" width="0" style="3" hidden="1" customWidth="1"/>
    <col min="2312" max="2312" width="11.140625" style="3" customWidth="1"/>
    <col min="2313" max="2313" width="9.28515625" style="3" customWidth="1"/>
    <col min="2314" max="2314" width="12.140625" style="3" customWidth="1"/>
    <col min="2315" max="2315" width="13" style="3" customWidth="1"/>
    <col min="2316" max="2316" width="9.7109375" style="3" customWidth="1"/>
    <col min="2317" max="2317" width="8.7109375" style="3" customWidth="1"/>
    <col min="2318" max="2318" width="13.5703125" style="3" customWidth="1"/>
    <col min="2319" max="2319" width="10.140625" style="3" customWidth="1"/>
    <col min="2320" max="2329" width="0" style="3" hidden="1" customWidth="1"/>
    <col min="2330" max="2330" width="15.140625" style="3" customWidth="1"/>
    <col min="2331" max="2331" width="16.140625" style="3" customWidth="1"/>
    <col min="2332" max="2332" width="14.140625" style="3" customWidth="1"/>
    <col min="2333" max="2338" width="0" style="3" hidden="1" customWidth="1"/>
    <col min="2339" max="2339" width="16" style="3" customWidth="1"/>
    <col min="2340" max="2340" width="13.5703125" style="3" customWidth="1"/>
    <col min="2341" max="2341" width="0" style="3" hidden="1" customWidth="1"/>
    <col min="2342" max="2342" width="12.5703125" style="3" customWidth="1"/>
    <col min="2343" max="2343" width="20.7109375" style="3" customWidth="1"/>
    <col min="2344" max="2344" width="0" style="3" hidden="1" customWidth="1"/>
    <col min="2345" max="2345" width="16.85546875" style="3" customWidth="1"/>
    <col min="2346" max="2346" width="13.85546875" style="3" customWidth="1"/>
    <col min="2347" max="2347" width="9.85546875" style="3" customWidth="1"/>
    <col min="2348" max="2348" width="0" style="3" hidden="1" customWidth="1"/>
    <col min="2349" max="2349" width="14.7109375" style="3" customWidth="1"/>
    <col min="2350" max="2351" width="0" style="3" hidden="1" customWidth="1"/>
    <col min="2352" max="2352" width="20.5703125" style="3" customWidth="1"/>
    <col min="2353" max="2353" width="23" style="3" customWidth="1"/>
    <col min="2354" max="2356" width="0" style="3" hidden="1" customWidth="1"/>
    <col min="2357" max="2357" width="22.5703125" style="3" customWidth="1"/>
    <col min="2358" max="2358" width="22.42578125" style="3" customWidth="1"/>
    <col min="2359" max="2370" width="0" style="3" hidden="1" customWidth="1"/>
    <col min="2371" max="2371" width="25" style="3" customWidth="1"/>
    <col min="2372" max="2372" width="10.7109375" style="3" bestFit="1" customWidth="1"/>
    <col min="2373" max="2560" width="9.140625" style="3"/>
    <col min="2561" max="2561" width="6.140625" style="3" customWidth="1"/>
    <col min="2562" max="2562" width="0" style="3" hidden="1" customWidth="1"/>
    <col min="2563" max="2563" width="32.42578125" style="3" customWidth="1"/>
    <col min="2564" max="2567" width="0" style="3" hidden="1" customWidth="1"/>
    <col min="2568" max="2568" width="11.140625" style="3" customWidth="1"/>
    <col min="2569" max="2569" width="9.28515625" style="3" customWidth="1"/>
    <col min="2570" max="2570" width="12.140625" style="3" customWidth="1"/>
    <col min="2571" max="2571" width="13" style="3" customWidth="1"/>
    <col min="2572" max="2572" width="9.7109375" style="3" customWidth="1"/>
    <col min="2573" max="2573" width="8.7109375" style="3" customWidth="1"/>
    <col min="2574" max="2574" width="13.5703125" style="3" customWidth="1"/>
    <col min="2575" max="2575" width="10.140625" style="3" customWidth="1"/>
    <col min="2576" max="2585" width="0" style="3" hidden="1" customWidth="1"/>
    <col min="2586" max="2586" width="15.140625" style="3" customWidth="1"/>
    <col min="2587" max="2587" width="16.140625" style="3" customWidth="1"/>
    <col min="2588" max="2588" width="14.140625" style="3" customWidth="1"/>
    <col min="2589" max="2594" width="0" style="3" hidden="1" customWidth="1"/>
    <col min="2595" max="2595" width="16" style="3" customWidth="1"/>
    <col min="2596" max="2596" width="13.5703125" style="3" customWidth="1"/>
    <col min="2597" max="2597" width="0" style="3" hidden="1" customWidth="1"/>
    <col min="2598" max="2598" width="12.5703125" style="3" customWidth="1"/>
    <col min="2599" max="2599" width="20.7109375" style="3" customWidth="1"/>
    <col min="2600" max="2600" width="0" style="3" hidden="1" customWidth="1"/>
    <col min="2601" max="2601" width="16.85546875" style="3" customWidth="1"/>
    <col min="2602" max="2602" width="13.85546875" style="3" customWidth="1"/>
    <col min="2603" max="2603" width="9.85546875" style="3" customWidth="1"/>
    <col min="2604" max="2604" width="0" style="3" hidden="1" customWidth="1"/>
    <col min="2605" max="2605" width="14.7109375" style="3" customWidth="1"/>
    <col min="2606" max="2607" width="0" style="3" hidden="1" customWidth="1"/>
    <col min="2608" max="2608" width="20.5703125" style="3" customWidth="1"/>
    <col min="2609" max="2609" width="23" style="3" customWidth="1"/>
    <col min="2610" max="2612" width="0" style="3" hidden="1" customWidth="1"/>
    <col min="2613" max="2613" width="22.5703125" style="3" customWidth="1"/>
    <col min="2614" max="2614" width="22.42578125" style="3" customWidth="1"/>
    <col min="2615" max="2626" width="0" style="3" hidden="1" customWidth="1"/>
    <col min="2627" max="2627" width="25" style="3" customWidth="1"/>
    <col min="2628" max="2628" width="10.7109375" style="3" bestFit="1" customWidth="1"/>
    <col min="2629" max="2816" width="9.140625" style="3"/>
    <col min="2817" max="2817" width="6.140625" style="3" customWidth="1"/>
    <col min="2818" max="2818" width="0" style="3" hidden="1" customWidth="1"/>
    <col min="2819" max="2819" width="32.42578125" style="3" customWidth="1"/>
    <col min="2820" max="2823" width="0" style="3" hidden="1" customWidth="1"/>
    <col min="2824" max="2824" width="11.140625" style="3" customWidth="1"/>
    <col min="2825" max="2825" width="9.28515625" style="3" customWidth="1"/>
    <col min="2826" max="2826" width="12.140625" style="3" customWidth="1"/>
    <col min="2827" max="2827" width="13" style="3" customWidth="1"/>
    <col min="2828" max="2828" width="9.7109375" style="3" customWidth="1"/>
    <col min="2829" max="2829" width="8.7109375" style="3" customWidth="1"/>
    <col min="2830" max="2830" width="13.5703125" style="3" customWidth="1"/>
    <col min="2831" max="2831" width="10.140625" style="3" customWidth="1"/>
    <col min="2832" max="2841" width="0" style="3" hidden="1" customWidth="1"/>
    <col min="2842" max="2842" width="15.140625" style="3" customWidth="1"/>
    <col min="2843" max="2843" width="16.140625" style="3" customWidth="1"/>
    <col min="2844" max="2844" width="14.140625" style="3" customWidth="1"/>
    <col min="2845" max="2850" width="0" style="3" hidden="1" customWidth="1"/>
    <col min="2851" max="2851" width="16" style="3" customWidth="1"/>
    <col min="2852" max="2852" width="13.5703125" style="3" customWidth="1"/>
    <col min="2853" max="2853" width="0" style="3" hidden="1" customWidth="1"/>
    <col min="2854" max="2854" width="12.5703125" style="3" customWidth="1"/>
    <col min="2855" max="2855" width="20.7109375" style="3" customWidth="1"/>
    <col min="2856" max="2856" width="0" style="3" hidden="1" customWidth="1"/>
    <col min="2857" max="2857" width="16.85546875" style="3" customWidth="1"/>
    <col min="2858" max="2858" width="13.85546875" style="3" customWidth="1"/>
    <col min="2859" max="2859" width="9.85546875" style="3" customWidth="1"/>
    <col min="2860" max="2860" width="0" style="3" hidden="1" customWidth="1"/>
    <col min="2861" max="2861" width="14.7109375" style="3" customWidth="1"/>
    <col min="2862" max="2863" width="0" style="3" hidden="1" customWidth="1"/>
    <col min="2864" max="2864" width="20.5703125" style="3" customWidth="1"/>
    <col min="2865" max="2865" width="23" style="3" customWidth="1"/>
    <col min="2866" max="2868" width="0" style="3" hidden="1" customWidth="1"/>
    <col min="2869" max="2869" width="22.5703125" style="3" customWidth="1"/>
    <col min="2870" max="2870" width="22.42578125" style="3" customWidth="1"/>
    <col min="2871" max="2882" width="0" style="3" hidden="1" customWidth="1"/>
    <col min="2883" max="2883" width="25" style="3" customWidth="1"/>
    <col min="2884" max="2884" width="10.7109375" style="3" bestFit="1" customWidth="1"/>
    <col min="2885" max="3072" width="9.140625" style="3"/>
    <col min="3073" max="3073" width="6.140625" style="3" customWidth="1"/>
    <col min="3074" max="3074" width="0" style="3" hidden="1" customWidth="1"/>
    <col min="3075" max="3075" width="32.42578125" style="3" customWidth="1"/>
    <col min="3076" max="3079" width="0" style="3" hidden="1" customWidth="1"/>
    <col min="3080" max="3080" width="11.140625" style="3" customWidth="1"/>
    <col min="3081" max="3081" width="9.28515625" style="3" customWidth="1"/>
    <col min="3082" max="3082" width="12.140625" style="3" customWidth="1"/>
    <col min="3083" max="3083" width="13" style="3" customWidth="1"/>
    <col min="3084" max="3084" width="9.7109375" style="3" customWidth="1"/>
    <col min="3085" max="3085" width="8.7109375" style="3" customWidth="1"/>
    <col min="3086" max="3086" width="13.5703125" style="3" customWidth="1"/>
    <col min="3087" max="3087" width="10.140625" style="3" customWidth="1"/>
    <col min="3088" max="3097" width="0" style="3" hidden="1" customWidth="1"/>
    <col min="3098" max="3098" width="15.140625" style="3" customWidth="1"/>
    <col min="3099" max="3099" width="16.140625" style="3" customWidth="1"/>
    <col min="3100" max="3100" width="14.140625" style="3" customWidth="1"/>
    <col min="3101" max="3106" width="0" style="3" hidden="1" customWidth="1"/>
    <col min="3107" max="3107" width="16" style="3" customWidth="1"/>
    <col min="3108" max="3108" width="13.5703125" style="3" customWidth="1"/>
    <col min="3109" max="3109" width="0" style="3" hidden="1" customWidth="1"/>
    <col min="3110" max="3110" width="12.5703125" style="3" customWidth="1"/>
    <col min="3111" max="3111" width="20.7109375" style="3" customWidth="1"/>
    <col min="3112" max="3112" width="0" style="3" hidden="1" customWidth="1"/>
    <col min="3113" max="3113" width="16.85546875" style="3" customWidth="1"/>
    <col min="3114" max="3114" width="13.85546875" style="3" customWidth="1"/>
    <col min="3115" max="3115" width="9.85546875" style="3" customWidth="1"/>
    <col min="3116" max="3116" width="0" style="3" hidden="1" customWidth="1"/>
    <col min="3117" max="3117" width="14.7109375" style="3" customWidth="1"/>
    <col min="3118" max="3119" width="0" style="3" hidden="1" customWidth="1"/>
    <col min="3120" max="3120" width="20.5703125" style="3" customWidth="1"/>
    <col min="3121" max="3121" width="23" style="3" customWidth="1"/>
    <col min="3122" max="3124" width="0" style="3" hidden="1" customWidth="1"/>
    <col min="3125" max="3125" width="22.5703125" style="3" customWidth="1"/>
    <col min="3126" max="3126" width="22.42578125" style="3" customWidth="1"/>
    <col min="3127" max="3138" width="0" style="3" hidden="1" customWidth="1"/>
    <col min="3139" max="3139" width="25" style="3" customWidth="1"/>
    <col min="3140" max="3140" width="10.7109375" style="3" bestFit="1" customWidth="1"/>
    <col min="3141" max="3328" width="9.140625" style="3"/>
    <col min="3329" max="3329" width="6.140625" style="3" customWidth="1"/>
    <col min="3330" max="3330" width="0" style="3" hidden="1" customWidth="1"/>
    <col min="3331" max="3331" width="32.42578125" style="3" customWidth="1"/>
    <col min="3332" max="3335" width="0" style="3" hidden="1" customWidth="1"/>
    <col min="3336" max="3336" width="11.140625" style="3" customWidth="1"/>
    <col min="3337" max="3337" width="9.28515625" style="3" customWidth="1"/>
    <col min="3338" max="3338" width="12.140625" style="3" customWidth="1"/>
    <col min="3339" max="3339" width="13" style="3" customWidth="1"/>
    <col min="3340" max="3340" width="9.7109375" style="3" customWidth="1"/>
    <col min="3341" max="3341" width="8.7109375" style="3" customWidth="1"/>
    <col min="3342" max="3342" width="13.5703125" style="3" customWidth="1"/>
    <col min="3343" max="3343" width="10.140625" style="3" customWidth="1"/>
    <col min="3344" max="3353" width="0" style="3" hidden="1" customWidth="1"/>
    <col min="3354" max="3354" width="15.140625" style="3" customWidth="1"/>
    <col min="3355" max="3355" width="16.140625" style="3" customWidth="1"/>
    <col min="3356" max="3356" width="14.140625" style="3" customWidth="1"/>
    <col min="3357" max="3362" width="0" style="3" hidden="1" customWidth="1"/>
    <col min="3363" max="3363" width="16" style="3" customWidth="1"/>
    <col min="3364" max="3364" width="13.5703125" style="3" customWidth="1"/>
    <col min="3365" max="3365" width="0" style="3" hidden="1" customWidth="1"/>
    <col min="3366" max="3366" width="12.5703125" style="3" customWidth="1"/>
    <col min="3367" max="3367" width="20.7109375" style="3" customWidth="1"/>
    <col min="3368" max="3368" width="0" style="3" hidden="1" customWidth="1"/>
    <col min="3369" max="3369" width="16.85546875" style="3" customWidth="1"/>
    <col min="3370" max="3370" width="13.85546875" style="3" customWidth="1"/>
    <col min="3371" max="3371" width="9.85546875" style="3" customWidth="1"/>
    <col min="3372" max="3372" width="0" style="3" hidden="1" customWidth="1"/>
    <col min="3373" max="3373" width="14.7109375" style="3" customWidth="1"/>
    <col min="3374" max="3375" width="0" style="3" hidden="1" customWidth="1"/>
    <col min="3376" max="3376" width="20.5703125" style="3" customWidth="1"/>
    <col min="3377" max="3377" width="23" style="3" customWidth="1"/>
    <col min="3378" max="3380" width="0" style="3" hidden="1" customWidth="1"/>
    <col min="3381" max="3381" width="22.5703125" style="3" customWidth="1"/>
    <col min="3382" max="3382" width="22.42578125" style="3" customWidth="1"/>
    <col min="3383" max="3394" width="0" style="3" hidden="1" customWidth="1"/>
    <col min="3395" max="3395" width="25" style="3" customWidth="1"/>
    <col min="3396" max="3396" width="10.7109375" style="3" bestFit="1" customWidth="1"/>
    <col min="3397" max="3584" width="9.140625" style="3"/>
    <col min="3585" max="3585" width="6.140625" style="3" customWidth="1"/>
    <col min="3586" max="3586" width="0" style="3" hidden="1" customWidth="1"/>
    <col min="3587" max="3587" width="32.42578125" style="3" customWidth="1"/>
    <col min="3588" max="3591" width="0" style="3" hidden="1" customWidth="1"/>
    <col min="3592" max="3592" width="11.140625" style="3" customWidth="1"/>
    <col min="3593" max="3593" width="9.28515625" style="3" customWidth="1"/>
    <col min="3594" max="3594" width="12.140625" style="3" customWidth="1"/>
    <col min="3595" max="3595" width="13" style="3" customWidth="1"/>
    <col min="3596" max="3596" width="9.7109375" style="3" customWidth="1"/>
    <col min="3597" max="3597" width="8.7109375" style="3" customWidth="1"/>
    <col min="3598" max="3598" width="13.5703125" style="3" customWidth="1"/>
    <col min="3599" max="3599" width="10.140625" style="3" customWidth="1"/>
    <col min="3600" max="3609" width="0" style="3" hidden="1" customWidth="1"/>
    <col min="3610" max="3610" width="15.140625" style="3" customWidth="1"/>
    <col min="3611" max="3611" width="16.140625" style="3" customWidth="1"/>
    <col min="3612" max="3612" width="14.140625" style="3" customWidth="1"/>
    <col min="3613" max="3618" width="0" style="3" hidden="1" customWidth="1"/>
    <col min="3619" max="3619" width="16" style="3" customWidth="1"/>
    <col min="3620" max="3620" width="13.5703125" style="3" customWidth="1"/>
    <col min="3621" max="3621" width="0" style="3" hidden="1" customWidth="1"/>
    <col min="3622" max="3622" width="12.5703125" style="3" customWidth="1"/>
    <col min="3623" max="3623" width="20.7109375" style="3" customWidth="1"/>
    <col min="3624" max="3624" width="0" style="3" hidden="1" customWidth="1"/>
    <col min="3625" max="3625" width="16.85546875" style="3" customWidth="1"/>
    <col min="3626" max="3626" width="13.85546875" style="3" customWidth="1"/>
    <col min="3627" max="3627" width="9.85546875" style="3" customWidth="1"/>
    <col min="3628" max="3628" width="0" style="3" hidden="1" customWidth="1"/>
    <col min="3629" max="3629" width="14.7109375" style="3" customWidth="1"/>
    <col min="3630" max="3631" width="0" style="3" hidden="1" customWidth="1"/>
    <col min="3632" max="3632" width="20.5703125" style="3" customWidth="1"/>
    <col min="3633" max="3633" width="23" style="3" customWidth="1"/>
    <col min="3634" max="3636" width="0" style="3" hidden="1" customWidth="1"/>
    <col min="3637" max="3637" width="22.5703125" style="3" customWidth="1"/>
    <col min="3638" max="3638" width="22.42578125" style="3" customWidth="1"/>
    <col min="3639" max="3650" width="0" style="3" hidden="1" customWidth="1"/>
    <col min="3651" max="3651" width="25" style="3" customWidth="1"/>
    <col min="3652" max="3652" width="10.7109375" style="3" bestFit="1" customWidth="1"/>
    <col min="3653" max="3840" width="9.140625" style="3"/>
    <col min="3841" max="3841" width="6.140625" style="3" customWidth="1"/>
    <col min="3842" max="3842" width="0" style="3" hidden="1" customWidth="1"/>
    <col min="3843" max="3843" width="32.42578125" style="3" customWidth="1"/>
    <col min="3844" max="3847" width="0" style="3" hidden="1" customWidth="1"/>
    <col min="3848" max="3848" width="11.140625" style="3" customWidth="1"/>
    <col min="3849" max="3849" width="9.28515625" style="3" customWidth="1"/>
    <col min="3850" max="3850" width="12.140625" style="3" customWidth="1"/>
    <col min="3851" max="3851" width="13" style="3" customWidth="1"/>
    <col min="3852" max="3852" width="9.7109375" style="3" customWidth="1"/>
    <col min="3853" max="3853" width="8.7109375" style="3" customWidth="1"/>
    <col min="3854" max="3854" width="13.5703125" style="3" customWidth="1"/>
    <col min="3855" max="3855" width="10.140625" style="3" customWidth="1"/>
    <col min="3856" max="3865" width="0" style="3" hidden="1" customWidth="1"/>
    <col min="3866" max="3866" width="15.140625" style="3" customWidth="1"/>
    <col min="3867" max="3867" width="16.140625" style="3" customWidth="1"/>
    <col min="3868" max="3868" width="14.140625" style="3" customWidth="1"/>
    <col min="3869" max="3874" width="0" style="3" hidden="1" customWidth="1"/>
    <col min="3875" max="3875" width="16" style="3" customWidth="1"/>
    <col min="3876" max="3876" width="13.5703125" style="3" customWidth="1"/>
    <col min="3877" max="3877" width="0" style="3" hidden="1" customWidth="1"/>
    <col min="3878" max="3878" width="12.5703125" style="3" customWidth="1"/>
    <col min="3879" max="3879" width="20.7109375" style="3" customWidth="1"/>
    <col min="3880" max="3880" width="0" style="3" hidden="1" customWidth="1"/>
    <col min="3881" max="3881" width="16.85546875" style="3" customWidth="1"/>
    <col min="3882" max="3882" width="13.85546875" style="3" customWidth="1"/>
    <col min="3883" max="3883" width="9.85546875" style="3" customWidth="1"/>
    <col min="3884" max="3884" width="0" style="3" hidden="1" customWidth="1"/>
    <col min="3885" max="3885" width="14.7109375" style="3" customWidth="1"/>
    <col min="3886" max="3887" width="0" style="3" hidden="1" customWidth="1"/>
    <col min="3888" max="3888" width="20.5703125" style="3" customWidth="1"/>
    <col min="3889" max="3889" width="23" style="3" customWidth="1"/>
    <col min="3890" max="3892" width="0" style="3" hidden="1" customWidth="1"/>
    <col min="3893" max="3893" width="22.5703125" style="3" customWidth="1"/>
    <col min="3894" max="3894" width="22.42578125" style="3" customWidth="1"/>
    <col min="3895" max="3906" width="0" style="3" hidden="1" customWidth="1"/>
    <col min="3907" max="3907" width="25" style="3" customWidth="1"/>
    <col min="3908" max="3908" width="10.7109375" style="3" bestFit="1" customWidth="1"/>
    <col min="3909" max="4096" width="9.140625" style="3"/>
    <col min="4097" max="4097" width="6.140625" style="3" customWidth="1"/>
    <col min="4098" max="4098" width="0" style="3" hidden="1" customWidth="1"/>
    <col min="4099" max="4099" width="32.42578125" style="3" customWidth="1"/>
    <col min="4100" max="4103" width="0" style="3" hidden="1" customWidth="1"/>
    <col min="4104" max="4104" width="11.140625" style="3" customWidth="1"/>
    <col min="4105" max="4105" width="9.28515625" style="3" customWidth="1"/>
    <col min="4106" max="4106" width="12.140625" style="3" customWidth="1"/>
    <col min="4107" max="4107" width="13" style="3" customWidth="1"/>
    <col min="4108" max="4108" width="9.7109375" style="3" customWidth="1"/>
    <col min="4109" max="4109" width="8.7109375" style="3" customWidth="1"/>
    <col min="4110" max="4110" width="13.5703125" style="3" customWidth="1"/>
    <col min="4111" max="4111" width="10.140625" style="3" customWidth="1"/>
    <col min="4112" max="4121" width="0" style="3" hidden="1" customWidth="1"/>
    <col min="4122" max="4122" width="15.140625" style="3" customWidth="1"/>
    <col min="4123" max="4123" width="16.140625" style="3" customWidth="1"/>
    <col min="4124" max="4124" width="14.140625" style="3" customWidth="1"/>
    <col min="4125" max="4130" width="0" style="3" hidden="1" customWidth="1"/>
    <col min="4131" max="4131" width="16" style="3" customWidth="1"/>
    <col min="4132" max="4132" width="13.5703125" style="3" customWidth="1"/>
    <col min="4133" max="4133" width="0" style="3" hidden="1" customWidth="1"/>
    <col min="4134" max="4134" width="12.5703125" style="3" customWidth="1"/>
    <col min="4135" max="4135" width="20.7109375" style="3" customWidth="1"/>
    <col min="4136" max="4136" width="0" style="3" hidden="1" customWidth="1"/>
    <col min="4137" max="4137" width="16.85546875" style="3" customWidth="1"/>
    <col min="4138" max="4138" width="13.85546875" style="3" customWidth="1"/>
    <col min="4139" max="4139" width="9.85546875" style="3" customWidth="1"/>
    <col min="4140" max="4140" width="0" style="3" hidden="1" customWidth="1"/>
    <col min="4141" max="4141" width="14.7109375" style="3" customWidth="1"/>
    <col min="4142" max="4143" width="0" style="3" hidden="1" customWidth="1"/>
    <col min="4144" max="4144" width="20.5703125" style="3" customWidth="1"/>
    <col min="4145" max="4145" width="23" style="3" customWidth="1"/>
    <col min="4146" max="4148" width="0" style="3" hidden="1" customWidth="1"/>
    <col min="4149" max="4149" width="22.5703125" style="3" customWidth="1"/>
    <col min="4150" max="4150" width="22.42578125" style="3" customWidth="1"/>
    <col min="4151" max="4162" width="0" style="3" hidden="1" customWidth="1"/>
    <col min="4163" max="4163" width="25" style="3" customWidth="1"/>
    <col min="4164" max="4164" width="10.7109375" style="3" bestFit="1" customWidth="1"/>
    <col min="4165" max="4352" width="9.140625" style="3"/>
    <col min="4353" max="4353" width="6.140625" style="3" customWidth="1"/>
    <col min="4354" max="4354" width="0" style="3" hidden="1" customWidth="1"/>
    <col min="4355" max="4355" width="32.42578125" style="3" customWidth="1"/>
    <col min="4356" max="4359" width="0" style="3" hidden="1" customWidth="1"/>
    <col min="4360" max="4360" width="11.140625" style="3" customWidth="1"/>
    <col min="4361" max="4361" width="9.28515625" style="3" customWidth="1"/>
    <col min="4362" max="4362" width="12.140625" style="3" customWidth="1"/>
    <col min="4363" max="4363" width="13" style="3" customWidth="1"/>
    <col min="4364" max="4364" width="9.7109375" style="3" customWidth="1"/>
    <col min="4365" max="4365" width="8.7109375" style="3" customWidth="1"/>
    <col min="4366" max="4366" width="13.5703125" style="3" customWidth="1"/>
    <col min="4367" max="4367" width="10.140625" style="3" customWidth="1"/>
    <col min="4368" max="4377" width="0" style="3" hidden="1" customWidth="1"/>
    <col min="4378" max="4378" width="15.140625" style="3" customWidth="1"/>
    <col min="4379" max="4379" width="16.140625" style="3" customWidth="1"/>
    <col min="4380" max="4380" width="14.140625" style="3" customWidth="1"/>
    <col min="4381" max="4386" width="0" style="3" hidden="1" customWidth="1"/>
    <col min="4387" max="4387" width="16" style="3" customWidth="1"/>
    <col min="4388" max="4388" width="13.5703125" style="3" customWidth="1"/>
    <col min="4389" max="4389" width="0" style="3" hidden="1" customWidth="1"/>
    <col min="4390" max="4390" width="12.5703125" style="3" customWidth="1"/>
    <col min="4391" max="4391" width="20.7109375" style="3" customWidth="1"/>
    <col min="4392" max="4392" width="0" style="3" hidden="1" customWidth="1"/>
    <col min="4393" max="4393" width="16.85546875" style="3" customWidth="1"/>
    <col min="4394" max="4394" width="13.85546875" style="3" customWidth="1"/>
    <col min="4395" max="4395" width="9.85546875" style="3" customWidth="1"/>
    <col min="4396" max="4396" width="0" style="3" hidden="1" customWidth="1"/>
    <col min="4397" max="4397" width="14.7109375" style="3" customWidth="1"/>
    <col min="4398" max="4399" width="0" style="3" hidden="1" customWidth="1"/>
    <col min="4400" max="4400" width="20.5703125" style="3" customWidth="1"/>
    <col min="4401" max="4401" width="23" style="3" customWidth="1"/>
    <col min="4402" max="4404" width="0" style="3" hidden="1" customWidth="1"/>
    <col min="4405" max="4405" width="22.5703125" style="3" customWidth="1"/>
    <col min="4406" max="4406" width="22.42578125" style="3" customWidth="1"/>
    <col min="4407" max="4418" width="0" style="3" hidden="1" customWidth="1"/>
    <col min="4419" max="4419" width="25" style="3" customWidth="1"/>
    <col min="4420" max="4420" width="10.7109375" style="3" bestFit="1" customWidth="1"/>
    <col min="4421" max="4608" width="9.140625" style="3"/>
    <col min="4609" max="4609" width="6.140625" style="3" customWidth="1"/>
    <col min="4610" max="4610" width="0" style="3" hidden="1" customWidth="1"/>
    <col min="4611" max="4611" width="32.42578125" style="3" customWidth="1"/>
    <col min="4612" max="4615" width="0" style="3" hidden="1" customWidth="1"/>
    <col min="4616" max="4616" width="11.140625" style="3" customWidth="1"/>
    <col min="4617" max="4617" width="9.28515625" style="3" customWidth="1"/>
    <col min="4618" max="4618" width="12.140625" style="3" customWidth="1"/>
    <col min="4619" max="4619" width="13" style="3" customWidth="1"/>
    <col min="4620" max="4620" width="9.7109375" style="3" customWidth="1"/>
    <col min="4621" max="4621" width="8.7109375" style="3" customWidth="1"/>
    <col min="4622" max="4622" width="13.5703125" style="3" customWidth="1"/>
    <col min="4623" max="4623" width="10.140625" style="3" customWidth="1"/>
    <col min="4624" max="4633" width="0" style="3" hidden="1" customWidth="1"/>
    <col min="4634" max="4634" width="15.140625" style="3" customWidth="1"/>
    <col min="4635" max="4635" width="16.140625" style="3" customWidth="1"/>
    <col min="4636" max="4636" width="14.140625" style="3" customWidth="1"/>
    <col min="4637" max="4642" width="0" style="3" hidden="1" customWidth="1"/>
    <col min="4643" max="4643" width="16" style="3" customWidth="1"/>
    <col min="4644" max="4644" width="13.5703125" style="3" customWidth="1"/>
    <col min="4645" max="4645" width="0" style="3" hidden="1" customWidth="1"/>
    <col min="4646" max="4646" width="12.5703125" style="3" customWidth="1"/>
    <col min="4647" max="4647" width="20.7109375" style="3" customWidth="1"/>
    <col min="4648" max="4648" width="0" style="3" hidden="1" customWidth="1"/>
    <col min="4649" max="4649" width="16.85546875" style="3" customWidth="1"/>
    <col min="4650" max="4650" width="13.85546875" style="3" customWidth="1"/>
    <col min="4651" max="4651" width="9.85546875" style="3" customWidth="1"/>
    <col min="4652" max="4652" width="0" style="3" hidden="1" customWidth="1"/>
    <col min="4653" max="4653" width="14.7109375" style="3" customWidth="1"/>
    <col min="4654" max="4655" width="0" style="3" hidden="1" customWidth="1"/>
    <col min="4656" max="4656" width="20.5703125" style="3" customWidth="1"/>
    <col min="4657" max="4657" width="23" style="3" customWidth="1"/>
    <col min="4658" max="4660" width="0" style="3" hidden="1" customWidth="1"/>
    <col min="4661" max="4661" width="22.5703125" style="3" customWidth="1"/>
    <col min="4662" max="4662" width="22.42578125" style="3" customWidth="1"/>
    <col min="4663" max="4674" width="0" style="3" hidden="1" customWidth="1"/>
    <col min="4675" max="4675" width="25" style="3" customWidth="1"/>
    <col min="4676" max="4676" width="10.7109375" style="3" bestFit="1" customWidth="1"/>
    <col min="4677" max="4864" width="9.140625" style="3"/>
    <col min="4865" max="4865" width="6.140625" style="3" customWidth="1"/>
    <col min="4866" max="4866" width="0" style="3" hidden="1" customWidth="1"/>
    <col min="4867" max="4867" width="32.42578125" style="3" customWidth="1"/>
    <col min="4868" max="4871" width="0" style="3" hidden="1" customWidth="1"/>
    <col min="4872" max="4872" width="11.140625" style="3" customWidth="1"/>
    <col min="4873" max="4873" width="9.28515625" style="3" customWidth="1"/>
    <col min="4874" max="4874" width="12.140625" style="3" customWidth="1"/>
    <col min="4875" max="4875" width="13" style="3" customWidth="1"/>
    <col min="4876" max="4876" width="9.7109375" style="3" customWidth="1"/>
    <col min="4877" max="4877" width="8.7109375" style="3" customWidth="1"/>
    <col min="4878" max="4878" width="13.5703125" style="3" customWidth="1"/>
    <col min="4879" max="4879" width="10.140625" style="3" customWidth="1"/>
    <col min="4880" max="4889" width="0" style="3" hidden="1" customWidth="1"/>
    <col min="4890" max="4890" width="15.140625" style="3" customWidth="1"/>
    <col min="4891" max="4891" width="16.140625" style="3" customWidth="1"/>
    <col min="4892" max="4892" width="14.140625" style="3" customWidth="1"/>
    <col min="4893" max="4898" width="0" style="3" hidden="1" customWidth="1"/>
    <col min="4899" max="4899" width="16" style="3" customWidth="1"/>
    <col min="4900" max="4900" width="13.5703125" style="3" customWidth="1"/>
    <col min="4901" max="4901" width="0" style="3" hidden="1" customWidth="1"/>
    <col min="4902" max="4902" width="12.5703125" style="3" customWidth="1"/>
    <col min="4903" max="4903" width="20.7109375" style="3" customWidth="1"/>
    <col min="4904" max="4904" width="0" style="3" hidden="1" customWidth="1"/>
    <col min="4905" max="4905" width="16.85546875" style="3" customWidth="1"/>
    <col min="4906" max="4906" width="13.85546875" style="3" customWidth="1"/>
    <col min="4907" max="4907" width="9.85546875" style="3" customWidth="1"/>
    <col min="4908" max="4908" width="0" style="3" hidden="1" customWidth="1"/>
    <col min="4909" max="4909" width="14.7109375" style="3" customWidth="1"/>
    <col min="4910" max="4911" width="0" style="3" hidden="1" customWidth="1"/>
    <col min="4912" max="4912" width="20.5703125" style="3" customWidth="1"/>
    <col min="4913" max="4913" width="23" style="3" customWidth="1"/>
    <col min="4914" max="4916" width="0" style="3" hidden="1" customWidth="1"/>
    <col min="4917" max="4917" width="22.5703125" style="3" customWidth="1"/>
    <col min="4918" max="4918" width="22.42578125" style="3" customWidth="1"/>
    <col min="4919" max="4930" width="0" style="3" hidden="1" customWidth="1"/>
    <col min="4931" max="4931" width="25" style="3" customWidth="1"/>
    <col min="4932" max="4932" width="10.7109375" style="3" bestFit="1" customWidth="1"/>
    <col min="4933" max="5120" width="9.140625" style="3"/>
    <col min="5121" max="5121" width="6.140625" style="3" customWidth="1"/>
    <col min="5122" max="5122" width="0" style="3" hidden="1" customWidth="1"/>
    <col min="5123" max="5123" width="32.42578125" style="3" customWidth="1"/>
    <col min="5124" max="5127" width="0" style="3" hidden="1" customWidth="1"/>
    <col min="5128" max="5128" width="11.140625" style="3" customWidth="1"/>
    <col min="5129" max="5129" width="9.28515625" style="3" customWidth="1"/>
    <col min="5130" max="5130" width="12.140625" style="3" customWidth="1"/>
    <col min="5131" max="5131" width="13" style="3" customWidth="1"/>
    <col min="5132" max="5132" width="9.7109375" style="3" customWidth="1"/>
    <col min="5133" max="5133" width="8.7109375" style="3" customWidth="1"/>
    <col min="5134" max="5134" width="13.5703125" style="3" customWidth="1"/>
    <col min="5135" max="5135" width="10.140625" style="3" customWidth="1"/>
    <col min="5136" max="5145" width="0" style="3" hidden="1" customWidth="1"/>
    <col min="5146" max="5146" width="15.140625" style="3" customWidth="1"/>
    <col min="5147" max="5147" width="16.140625" style="3" customWidth="1"/>
    <col min="5148" max="5148" width="14.140625" style="3" customWidth="1"/>
    <col min="5149" max="5154" width="0" style="3" hidden="1" customWidth="1"/>
    <col min="5155" max="5155" width="16" style="3" customWidth="1"/>
    <col min="5156" max="5156" width="13.5703125" style="3" customWidth="1"/>
    <col min="5157" max="5157" width="0" style="3" hidden="1" customWidth="1"/>
    <col min="5158" max="5158" width="12.5703125" style="3" customWidth="1"/>
    <col min="5159" max="5159" width="20.7109375" style="3" customWidth="1"/>
    <col min="5160" max="5160" width="0" style="3" hidden="1" customWidth="1"/>
    <col min="5161" max="5161" width="16.85546875" style="3" customWidth="1"/>
    <col min="5162" max="5162" width="13.85546875" style="3" customWidth="1"/>
    <col min="5163" max="5163" width="9.85546875" style="3" customWidth="1"/>
    <col min="5164" max="5164" width="0" style="3" hidden="1" customWidth="1"/>
    <col min="5165" max="5165" width="14.7109375" style="3" customWidth="1"/>
    <col min="5166" max="5167" width="0" style="3" hidden="1" customWidth="1"/>
    <col min="5168" max="5168" width="20.5703125" style="3" customWidth="1"/>
    <col min="5169" max="5169" width="23" style="3" customWidth="1"/>
    <col min="5170" max="5172" width="0" style="3" hidden="1" customWidth="1"/>
    <col min="5173" max="5173" width="22.5703125" style="3" customWidth="1"/>
    <col min="5174" max="5174" width="22.42578125" style="3" customWidth="1"/>
    <col min="5175" max="5186" width="0" style="3" hidden="1" customWidth="1"/>
    <col min="5187" max="5187" width="25" style="3" customWidth="1"/>
    <col min="5188" max="5188" width="10.7109375" style="3" bestFit="1" customWidth="1"/>
    <col min="5189" max="5376" width="9.140625" style="3"/>
    <col min="5377" max="5377" width="6.140625" style="3" customWidth="1"/>
    <col min="5378" max="5378" width="0" style="3" hidden="1" customWidth="1"/>
    <col min="5379" max="5379" width="32.42578125" style="3" customWidth="1"/>
    <col min="5380" max="5383" width="0" style="3" hidden="1" customWidth="1"/>
    <col min="5384" max="5384" width="11.140625" style="3" customWidth="1"/>
    <col min="5385" max="5385" width="9.28515625" style="3" customWidth="1"/>
    <col min="5386" max="5386" width="12.140625" style="3" customWidth="1"/>
    <col min="5387" max="5387" width="13" style="3" customWidth="1"/>
    <col min="5388" max="5388" width="9.7109375" style="3" customWidth="1"/>
    <col min="5389" max="5389" width="8.7109375" style="3" customWidth="1"/>
    <col min="5390" max="5390" width="13.5703125" style="3" customWidth="1"/>
    <col min="5391" max="5391" width="10.140625" style="3" customWidth="1"/>
    <col min="5392" max="5401" width="0" style="3" hidden="1" customWidth="1"/>
    <col min="5402" max="5402" width="15.140625" style="3" customWidth="1"/>
    <col min="5403" max="5403" width="16.140625" style="3" customWidth="1"/>
    <col min="5404" max="5404" width="14.140625" style="3" customWidth="1"/>
    <col min="5405" max="5410" width="0" style="3" hidden="1" customWidth="1"/>
    <col min="5411" max="5411" width="16" style="3" customWidth="1"/>
    <col min="5412" max="5412" width="13.5703125" style="3" customWidth="1"/>
    <col min="5413" max="5413" width="0" style="3" hidden="1" customWidth="1"/>
    <col min="5414" max="5414" width="12.5703125" style="3" customWidth="1"/>
    <col min="5415" max="5415" width="20.7109375" style="3" customWidth="1"/>
    <col min="5416" max="5416" width="0" style="3" hidden="1" customWidth="1"/>
    <col min="5417" max="5417" width="16.85546875" style="3" customWidth="1"/>
    <col min="5418" max="5418" width="13.85546875" style="3" customWidth="1"/>
    <col min="5419" max="5419" width="9.85546875" style="3" customWidth="1"/>
    <col min="5420" max="5420" width="0" style="3" hidden="1" customWidth="1"/>
    <col min="5421" max="5421" width="14.7109375" style="3" customWidth="1"/>
    <col min="5422" max="5423" width="0" style="3" hidden="1" customWidth="1"/>
    <col min="5424" max="5424" width="20.5703125" style="3" customWidth="1"/>
    <col min="5425" max="5425" width="23" style="3" customWidth="1"/>
    <col min="5426" max="5428" width="0" style="3" hidden="1" customWidth="1"/>
    <col min="5429" max="5429" width="22.5703125" style="3" customWidth="1"/>
    <col min="5430" max="5430" width="22.42578125" style="3" customWidth="1"/>
    <col min="5431" max="5442" width="0" style="3" hidden="1" customWidth="1"/>
    <col min="5443" max="5443" width="25" style="3" customWidth="1"/>
    <col min="5444" max="5444" width="10.7109375" style="3" bestFit="1" customWidth="1"/>
    <col min="5445" max="5632" width="9.140625" style="3"/>
    <col min="5633" max="5633" width="6.140625" style="3" customWidth="1"/>
    <col min="5634" max="5634" width="0" style="3" hidden="1" customWidth="1"/>
    <col min="5635" max="5635" width="32.42578125" style="3" customWidth="1"/>
    <col min="5636" max="5639" width="0" style="3" hidden="1" customWidth="1"/>
    <col min="5640" max="5640" width="11.140625" style="3" customWidth="1"/>
    <col min="5641" max="5641" width="9.28515625" style="3" customWidth="1"/>
    <col min="5642" max="5642" width="12.140625" style="3" customWidth="1"/>
    <col min="5643" max="5643" width="13" style="3" customWidth="1"/>
    <col min="5644" max="5644" width="9.7109375" style="3" customWidth="1"/>
    <col min="5645" max="5645" width="8.7109375" style="3" customWidth="1"/>
    <col min="5646" max="5646" width="13.5703125" style="3" customWidth="1"/>
    <col min="5647" max="5647" width="10.140625" style="3" customWidth="1"/>
    <col min="5648" max="5657" width="0" style="3" hidden="1" customWidth="1"/>
    <col min="5658" max="5658" width="15.140625" style="3" customWidth="1"/>
    <col min="5659" max="5659" width="16.140625" style="3" customWidth="1"/>
    <col min="5660" max="5660" width="14.140625" style="3" customWidth="1"/>
    <col min="5661" max="5666" width="0" style="3" hidden="1" customWidth="1"/>
    <col min="5667" max="5667" width="16" style="3" customWidth="1"/>
    <col min="5668" max="5668" width="13.5703125" style="3" customWidth="1"/>
    <col min="5669" max="5669" width="0" style="3" hidden="1" customWidth="1"/>
    <col min="5670" max="5670" width="12.5703125" style="3" customWidth="1"/>
    <col min="5671" max="5671" width="20.7109375" style="3" customWidth="1"/>
    <col min="5672" max="5672" width="0" style="3" hidden="1" customWidth="1"/>
    <col min="5673" max="5673" width="16.85546875" style="3" customWidth="1"/>
    <col min="5674" max="5674" width="13.85546875" style="3" customWidth="1"/>
    <col min="5675" max="5675" width="9.85546875" style="3" customWidth="1"/>
    <col min="5676" max="5676" width="0" style="3" hidden="1" customWidth="1"/>
    <col min="5677" max="5677" width="14.7109375" style="3" customWidth="1"/>
    <col min="5678" max="5679" width="0" style="3" hidden="1" customWidth="1"/>
    <col min="5680" max="5680" width="20.5703125" style="3" customWidth="1"/>
    <col min="5681" max="5681" width="23" style="3" customWidth="1"/>
    <col min="5682" max="5684" width="0" style="3" hidden="1" customWidth="1"/>
    <col min="5685" max="5685" width="22.5703125" style="3" customWidth="1"/>
    <col min="5686" max="5686" width="22.42578125" style="3" customWidth="1"/>
    <col min="5687" max="5698" width="0" style="3" hidden="1" customWidth="1"/>
    <col min="5699" max="5699" width="25" style="3" customWidth="1"/>
    <col min="5700" max="5700" width="10.7109375" style="3" bestFit="1" customWidth="1"/>
    <col min="5701" max="5888" width="9.140625" style="3"/>
    <col min="5889" max="5889" width="6.140625" style="3" customWidth="1"/>
    <col min="5890" max="5890" width="0" style="3" hidden="1" customWidth="1"/>
    <col min="5891" max="5891" width="32.42578125" style="3" customWidth="1"/>
    <col min="5892" max="5895" width="0" style="3" hidden="1" customWidth="1"/>
    <col min="5896" max="5896" width="11.140625" style="3" customWidth="1"/>
    <col min="5897" max="5897" width="9.28515625" style="3" customWidth="1"/>
    <col min="5898" max="5898" width="12.140625" style="3" customWidth="1"/>
    <col min="5899" max="5899" width="13" style="3" customWidth="1"/>
    <col min="5900" max="5900" width="9.7109375" style="3" customWidth="1"/>
    <col min="5901" max="5901" width="8.7109375" style="3" customWidth="1"/>
    <col min="5902" max="5902" width="13.5703125" style="3" customWidth="1"/>
    <col min="5903" max="5903" width="10.140625" style="3" customWidth="1"/>
    <col min="5904" max="5913" width="0" style="3" hidden="1" customWidth="1"/>
    <col min="5914" max="5914" width="15.140625" style="3" customWidth="1"/>
    <col min="5915" max="5915" width="16.140625" style="3" customWidth="1"/>
    <col min="5916" max="5916" width="14.140625" style="3" customWidth="1"/>
    <col min="5917" max="5922" width="0" style="3" hidden="1" customWidth="1"/>
    <col min="5923" max="5923" width="16" style="3" customWidth="1"/>
    <col min="5924" max="5924" width="13.5703125" style="3" customWidth="1"/>
    <col min="5925" max="5925" width="0" style="3" hidden="1" customWidth="1"/>
    <col min="5926" max="5926" width="12.5703125" style="3" customWidth="1"/>
    <col min="5927" max="5927" width="20.7109375" style="3" customWidth="1"/>
    <col min="5928" max="5928" width="0" style="3" hidden="1" customWidth="1"/>
    <col min="5929" max="5929" width="16.85546875" style="3" customWidth="1"/>
    <col min="5930" max="5930" width="13.85546875" style="3" customWidth="1"/>
    <col min="5931" max="5931" width="9.85546875" style="3" customWidth="1"/>
    <col min="5932" max="5932" width="0" style="3" hidden="1" customWidth="1"/>
    <col min="5933" max="5933" width="14.7109375" style="3" customWidth="1"/>
    <col min="5934" max="5935" width="0" style="3" hidden="1" customWidth="1"/>
    <col min="5936" max="5936" width="20.5703125" style="3" customWidth="1"/>
    <col min="5937" max="5937" width="23" style="3" customWidth="1"/>
    <col min="5938" max="5940" width="0" style="3" hidden="1" customWidth="1"/>
    <col min="5941" max="5941" width="22.5703125" style="3" customWidth="1"/>
    <col min="5942" max="5942" width="22.42578125" style="3" customWidth="1"/>
    <col min="5943" max="5954" width="0" style="3" hidden="1" customWidth="1"/>
    <col min="5955" max="5955" width="25" style="3" customWidth="1"/>
    <col min="5956" max="5956" width="10.7109375" style="3" bestFit="1" customWidth="1"/>
    <col min="5957" max="6144" width="9.140625" style="3"/>
    <col min="6145" max="6145" width="6.140625" style="3" customWidth="1"/>
    <col min="6146" max="6146" width="0" style="3" hidden="1" customWidth="1"/>
    <col min="6147" max="6147" width="32.42578125" style="3" customWidth="1"/>
    <col min="6148" max="6151" width="0" style="3" hidden="1" customWidth="1"/>
    <col min="6152" max="6152" width="11.140625" style="3" customWidth="1"/>
    <col min="6153" max="6153" width="9.28515625" style="3" customWidth="1"/>
    <col min="6154" max="6154" width="12.140625" style="3" customWidth="1"/>
    <col min="6155" max="6155" width="13" style="3" customWidth="1"/>
    <col min="6156" max="6156" width="9.7109375" style="3" customWidth="1"/>
    <col min="6157" max="6157" width="8.7109375" style="3" customWidth="1"/>
    <col min="6158" max="6158" width="13.5703125" style="3" customWidth="1"/>
    <col min="6159" max="6159" width="10.140625" style="3" customWidth="1"/>
    <col min="6160" max="6169" width="0" style="3" hidden="1" customWidth="1"/>
    <col min="6170" max="6170" width="15.140625" style="3" customWidth="1"/>
    <col min="6171" max="6171" width="16.140625" style="3" customWidth="1"/>
    <col min="6172" max="6172" width="14.140625" style="3" customWidth="1"/>
    <col min="6173" max="6178" width="0" style="3" hidden="1" customWidth="1"/>
    <col min="6179" max="6179" width="16" style="3" customWidth="1"/>
    <col min="6180" max="6180" width="13.5703125" style="3" customWidth="1"/>
    <col min="6181" max="6181" width="0" style="3" hidden="1" customWidth="1"/>
    <col min="6182" max="6182" width="12.5703125" style="3" customWidth="1"/>
    <col min="6183" max="6183" width="20.7109375" style="3" customWidth="1"/>
    <col min="6184" max="6184" width="0" style="3" hidden="1" customWidth="1"/>
    <col min="6185" max="6185" width="16.85546875" style="3" customWidth="1"/>
    <col min="6186" max="6186" width="13.85546875" style="3" customWidth="1"/>
    <col min="6187" max="6187" width="9.85546875" style="3" customWidth="1"/>
    <col min="6188" max="6188" width="0" style="3" hidden="1" customWidth="1"/>
    <col min="6189" max="6189" width="14.7109375" style="3" customWidth="1"/>
    <col min="6190" max="6191" width="0" style="3" hidden="1" customWidth="1"/>
    <col min="6192" max="6192" width="20.5703125" style="3" customWidth="1"/>
    <col min="6193" max="6193" width="23" style="3" customWidth="1"/>
    <col min="6194" max="6196" width="0" style="3" hidden="1" customWidth="1"/>
    <col min="6197" max="6197" width="22.5703125" style="3" customWidth="1"/>
    <col min="6198" max="6198" width="22.42578125" style="3" customWidth="1"/>
    <col min="6199" max="6210" width="0" style="3" hidden="1" customWidth="1"/>
    <col min="6211" max="6211" width="25" style="3" customWidth="1"/>
    <col min="6212" max="6212" width="10.7109375" style="3" bestFit="1" customWidth="1"/>
    <col min="6213" max="6400" width="9.140625" style="3"/>
    <col min="6401" max="6401" width="6.140625" style="3" customWidth="1"/>
    <col min="6402" max="6402" width="0" style="3" hidden="1" customWidth="1"/>
    <col min="6403" max="6403" width="32.42578125" style="3" customWidth="1"/>
    <col min="6404" max="6407" width="0" style="3" hidden="1" customWidth="1"/>
    <col min="6408" max="6408" width="11.140625" style="3" customWidth="1"/>
    <col min="6409" max="6409" width="9.28515625" style="3" customWidth="1"/>
    <col min="6410" max="6410" width="12.140625" style="3" customWidth="1"/>
    <col min="6411" max="6411" width="13" style="3" customWidth="1"/>
    <col min="6412" max="6412" width="9.7109375" style="3" customWidth="1"/>
    <col min="6413" max="6413" width="8.7109375" style="3" customWidth="1"/>
    <col min="6414" max="6414" width="13.5703125" style="3" customWidth="1"/>
    <col min="6415" max="6415" width="10.140625" style="3" customWidth="1"/>
    <col min="6416" max="6425" width="0" style="3" hidden="1" customWidth="1"/>
    <col min="6426" max="6426" width="15.140625" style="3" customWidth="1"/>
    <col min="6427" max="6427" width="16.140625" style="3" customWidth="1"/>
    <col min="6428" max="6428" width="14.140625" style="3" customWidth="1"/>
    <col min="6429" max="6434" width="0" style="3" hidden="1" customWidth="1"/>
    <col min="6435" max="6435" width="16" style="3" customWidth="1"/>
    <col min="6436" max="6436" width="13.5703125" style="3" customWidth="1"/>
    <col min="6437" max="6437" width="0" style="3" hidden="1" customWidth="1"/>
    <col min="6438" max="6438" width="12.5703125" style="3" customWidth="1"/>
    <col min="6439" max="6439" width="20.7109375" style="3" customWidth="1"/>
    <col min="6440" max="6440" width="0" style="3" hidden="1" customWidth="1"/>
    <col min="6441" max="6441" width="16.85546875" style="3" customWidth="1"/>
    <col min="6442" max="6442" width="13.85546875" style="3" customWidth="1"/>
    <col min="6443" max="6443" width="9.85546875" style="3" customWidth="1"/>
    <col min="6444" max="6444" width="0" style="3" hidden="1" customWidth="1"/>
    <col min="6445" max="6445" width="14.7109375" style="3" customWidth="1"/>
    <col min="6446" max="6447" width="0" style="3" hidden="1" customWidth="1"/>
    <col min="6448" max="6448" width="20.5703125" style="3" customWidth="1"/>
    <col min="6449" max="6449" width="23" style="3" customWidth="1"/>
    <col min="6450" max="6452" width="0" style="3" hidden="1" customWidth="1"/>
    <col min="6453" max="6453" width="22.5703125" style="3" customWidth="1"/>
    <col min="6454" max="6454" width="22.42578125" style="3" customWidth="1"/>
    <col min="6455" max="6466" width="0" style="3" hidden="1" customWidth="1"/>
    <col min="6467" max="6467" width="25" style="3" customWidth="1"/>
    <col min="6468" max="6468" width="10.7109375" style="3" bestFit="1" customWidth="1"/>
    <col min="6469" max="6656" width="9.140625" style="3"/>
    <col min="6657" max="6657" width="6.140625" style="3" customWidth="1"/>
    <col min="6658" max="6658" width="0" style="3" hidden="1" customWidth="1"/>
    <col min="6659" max="6659" width="32.42578125" style="3" customWidth="1"/>
    <col min="6660" max="6663" width="0" style="3" hidden="1" customWidth="1"/>
    <col min="6664" max="6664" width="11.140625" style="3" customWidth="1"/>
    <col min="6665" max="6665" width="9.28515625" style="3" customWidth="1"/>
    <col min="6666" max="6666" width="12.140625" style="3" customWidth="1"/>
    <col min="6667" max="6667" width="13" style="3" customWidth="1"/>
    <col min="6668" max="6668" width="9.7109375" style="3" customWidth="1"/>
    <col min="6669" max="6669" width="8.7109375" style="3" customWidth="1"/>
    <col min="6670" max="6670" width="13.5703125" style="3" customWidth="1"/>
    <col min="6671" max="6671" width="10.140625" style="3" customWidth="1"/>
    <col min="6672" max="6681" width="0" style="3" hidden="1" customWidth="1"/>
    <col min="6682" max="6682" width="15.140625" style="3" customWidth="1"/>
    <col min="6683" max="6683" width="16.140625" style="3" customWidth="1"/>
    <col min="6684" max="6684" width="14.140625" style="3" customWidth="1"/>
    <col min="6685" max="6690" width="0" style="3" hidden="1" customWidth="1"/>
    <col min="6691" max="6691" width="16" style="3" customWidth="1"/>
    <col min="6692" max="6692" width="13.5703125" style="3" customWidth="1"/>
    <col min="6693" max="6693" width="0" style="3" hidden="1" customWidth="1"/>
    <col min="6694" max="6694" width="12.5703125" style="3" customWidth="1"/>
    <col min="6695" max="6695" width="20.7109375" style="3" customWidth="1"/>
    <col min="6696" max="6696" width="0" style="3" hidden="1" customWidth="1"/>
    <col min="6697" max="6697" width="16.85546875" style="3" customWidth="1"/>
    <col min="6698" max="6698" width="13.85546875" style="3" customWidth="1"/>
    <col min="6699" max="6699" width="9.85546875" style="3" customWidth="1"/>
    <col min="6700" max="6700" width="0" style="3" hidden="1" customWidth="1"/>
    <col min="6701" max="6701" width="14.7109375" style="3" customWidth="1"/>
    <col min="6702" max="6703" width="0" style="3" hidden="1" customWidth="1"/>
    <col min="6704" max="6704" width="20.5703125" style="3" customWidth="1"/>
    <col min="6705" max="6705" width="23" style="3" customWidth="1"/>
    <col min="6706" max="6708" width="0" style="3" hidden="1" customWidth="1"/>
    <col min="6709" max="6709" width="22.5703125" style="3" customWidth="1"/>
    <col min="6710" max="6710" width="22.42578125" style="3" customWidth="1"/>
    <col min="6711" max="6722" width="0" style="3" hidden="1" customWidth="1"/>
    <col min="6723" max="6723" width="25" style="3" customWidth="1"/>
    <col min="6724" max="6724" width="10.7109375" style="3" bestFit="1" customWidth="1"/>
    <col min="6725" max="6912" width="9.140625" style="3"/>
    <col min="6913" max="6913" width="6.140625" style="3" customWidth="1"/>
    <col min="6914" max="6914" width="0" style="3" hidden="1" customWidth="1"/>
    <col min="6915" max="6915" width="32.42578125" style="3" customWidth="1"/>
    <col min="6916" max="6919" width="0" style="3" hidden="1" customWidth="1"/>
    <col min="6920" max="6920" width="11.140625" style="3" customWidth="1"/>
    <col min="6921" max="6921" width="9.28515625" style="3" customWidth="1"/>
    <col min="6922" max="6922" width="12.140625" style="3" customWidth="1"/>
    <col min="6923" max="6923" width="13" style="3" customWidth="1"/>
    <col min="6924" max="6924" width="9.7109375" style="3" customWidth="1"/>
    <col min="6925" max="6925" width="8.7109375" style="3" customWidth="1"/>
    <col min="6926" max="6926" width="13.5703125" style="3" customWidth="1"/>
    <col min="6927" max="6927" width="10.140625" style="3" customWidth="1"/>
    <col min="6928" max="6937" width="0" style="3" hidden="1" customWidth="1"/>
    <col min="6938" max="6938" width="15.140625" style="3" customWidth="1"/>
    <col min="6939" max="6939" width="16.140625" style="3" customWidth="1"/>
    <col min="6940" max="6940" width="14.140625" style="3" customWidth="1"/>
    <col min="6941" max="6946" width="0" style="3" hidden="1" customWidth="1"/>
    <col min="6947" max="6947" width="16" style="3" customWidth="1"/>
    <col min="6948" max="6948" width="13.5703125" style="3" customWidth="1"/>
    <col min="6949" max="6949" width="0" style="3" hidden="1" customWidth="1"/>
    <col min="6950" max="6950" width="12.5703125" style="3" customWidth="1"/>
    <col min="6951" max="6951" width="20.7109375" style="3" customWidth="1"/>
    <col min="6952" max="6952" width="0" style="3" hidden="1" customWidth="1"/>
    <col min="6953" max="6953" width="16.85546875" style="3" customWidth="1"/>
    <col min="6954" max="6954" width="13.85546875" style="3" customWidth="1"/>
    <col min="6955" max="6955" width="9.85546875" style="3" customWidth="1"/>
    <col min="6956" max="6956" width="0" style="3" hidden="1" customWidth="1"/>
    <col min="6957" max="6957" width="14.7109375" style="3" customWidth="1"/>
    <col min="6958" max="6959" width="0" style="3" hidden="1" customWidth="1"/>
    <col min="6960" max="6960" width="20.5703125" style="3" customWidth="1"/>
    <col min="6961" max="6961" width="23" style="3" customWidth="1"/>
    <col min="6962" max="6964" width="0" style="3" hidden="1" customWidth="1"/>
    <col min="6965" max="6965" width="22.5703125" style="3" customWidth="1"/>
    <col min="6966" max="6966" width="22.42578125" style="3" customWidth="1"/>
    <col min="6967" max="6978" width="0" style="3" hidden="1" customWidth="1"/>
    <col min="6979" max="6979" width="25" style="3" customWidth="1"/>
    <col min="6980" max="6980" width="10.7109375" style="3" bestFit="1" customWidth="1"/>
    <col min="6981" max="7168" width="9.140625" style="3"/>
    <col min="7169" max="7169" width="6.140625" style="3" customWidth="1"/>
    <col min="7170" max="7170" width="0" style="3" hidden="1" customWidth="1"/>
    <col min="7171" max="7171" width="32.42578125" style="3" customWidth="1"/>
    <col min="7172" max="7175" width="0" style="3" hidden="1" customWidth="1"/>
    <col min="7176" max="7176" width="11.140625" style="3" customWidth="1"/>
    <col min="7177" max="7177" width="9.28515625" style="3" customWidth="1"/>
    <col min="7178" max="7178" width="12.140625" style="3" customWidth="1"/>
    <col min="7179" max="7179" width="13" style="3" customWidth="1"/>
    <col min="7180" max="7180" width="9.7109375" style="3" customWidth="1"/>
    <col min="7181" max="7181" width="8.7109375" style="3" customWidth="1"/>
    <col min="7182" max="7182" width="13.5703125" style="3" customWidth="1"/>
    <col min="7183" max="7183" width="10.140625" style="3" customWidth="1"/>
    <col min="7184" max="7193" width="0" style="3" hidden="1" customWidth="1"/>
    <col min="7194" max="7194" width="15.140625" style="3" customWidth="1"/>
    <col min="7195" max="7195" width="16.140625" style="3" customWidth="1"/>
    <col min="7196" max="7196" width="14.140625" style="3" customWidth="1"/>
    <col min="7197" max="7202" width="0" style="3" hidden="1" customWidth="1"/>
    <col min="7203" max="7203" width="16" style="3" customWidth="1"/>
    <col min="7204" max="7204" width="13.5703125" style="3" customWidth="1"/>
    <col min="7205" max="7205" width="0" style="3" hidden="1" customWidth="1"/>
    <col min="7206" max="7206" width="12.5703125" style="3" customWidth="1"/>
    <col min="7207" max="7207" width="20.7109375" style="3" customWidth="1"/>
    <col min="7208" max="7208" width="0" style="3" hidden="1" customWidth="1"/>
    <col min="7209" max="7209" width="16.85546875" style="3" customWidth="1"/>
    <col min="7210" max="7210" width="13.85546875" style="3" customWidth="1"/>
    <col min="7211" max="7211" width="9.85546875" style="3" customWidth="1"/>
    <col min="7212" max="7212" width="0" style="3" hidden="1" customWidth="1"/>
    <col min="7213" max="7213" width="14.7109375" style="3" customWidth="1"/>
    <col min="7214" max="7215" width="0" style="3" hidden="1" customWidth="1"/>
    <col min="7216" max="7216" width="20.5703125" style="3" customWidth="1"/>
    <col min="7217" max="7217" width="23" style="3" customWidth="1"/>
    <col min="7218" max="7220" width="0" style="3" hidden="1" customWidth="1"/>
    <col min="7221" max="7221" width="22.5703125" style="3" customWidth="1"/>
    <col min="7222" max="7222" width="22.42578125" style="3" customWidth="1"/>
    <col min="7223" max="7234" width="0" style="3" hidden="1" customWidth="1"/>
    <col min="7235" max="7235" width="25" style="3" customWidth="1"/>
    <col min="7236" max="7236" width="10.7109375" style="3" bestFit="1" customWidth="1"/>
    <col min="7237" max="7424" width="9.140625" style="3"/>
    <col min="7425" max="7425" width="6.140625" style="3" customWidth="1"/>
    <col min="7426" max="7426" width="0" style="3" hidden="1" customWidth="1"/>
    <col min="7427" max="7427" width="32.42578125" style="3" customWidth="1"/>
    <col min="7428" max="7431" width="0" style="3" hidden="1" customWidth="1"/>
    <col min="7432" max="7432" width="11.140625" style="3" customWidth="1"/>
    <col min="7433" max="7433" width="9.28515625" style="3" customWidth="1"/>
    <col min="7434" max="7434" width="12.140625" style="3" customWidth="1"/>
    <col min="7435" max="7435" width="13" style="3" customWidth="1"/>
    <col min="7436" max="7436" width="9.7109375" style="3" customWidth="1"/>
    <col min="7437" max="7437" width="8.7109375" style="3" customWidth="1"/>
    <col min="7438" max="7438" width="13.5703125" style="3" customWidth="1"/>
    <col min="7439" max="7439" width="10.140625" style="3" customWidth="1"/>
    <col min="7440" max="7449" width="0" style="3" hidden="1" customWidth="1"/>
    <col min="7450" max="7450" width="15.140625" style="3" customWidth="1"/>
    <col min="7451" max="7451" width="16.140625" style="3" customWidth="1"/>
    <col min="7452" max="7452" width="14.140625" style="3" customWidth="1"/>
    <col min="7453" max="7458" width="0" style="3" hidden="1" customWidth="1"/>
    <col min="7459" max="7459" width="16" style="3" customWidth="1"/>
    <col min="7460" max="7460" width="13.5703125" style="3" customWidth="1"/>
    <col min="7461" max="7461" width="0" style="3" hidden="1" customWidth="1"/>
    <col min="7462" max="7462" width="12.5703125" style="3" customWidth="1"/>
    <col min="7463" max="7463" width="20.7109375" style="3" customWidth="1"/>
    <col min="7464" max="7464" width="0" style="3" hidden="1" customWidth="1"/>
    <col min="7465" max="7465" width="16.85546875" style="3" customWidth="1"/>
    <col min="7466" max="7466" width="13.85546875" style="3" customWidth="1"/>
    <col min="7467" max="7467" width="9.85546875" style="3" customWidth="1"/>
    <col min="7468" max="7468" width="0" style="3" hidden="1" customWidth="1"/>
    <col min="7469" max="7469" width="14.7109375" style="3" customWidth="1"/>
    <col min="7470" max="7471" width="0" style="3" hidden="1" customWidth="1"/>
    <col min="7472" max="7472" width="20.5703125" style="3" customWidth="1"/>
    <col min="7473" max="7473" width="23" style="3" customWidth="1"/>
    <col min="7474" max="7476" width="0" style="3" hidden="1" customWidth="1"/>
    <col min="7477" max="7477" width="22.5703125" style="3" customWidth="1"/>
    <col min="7478" max="7478" width="22.42578125" style="3" customWidth="1"/>
    <col min="7479" max="7490" width="0" style="3" hidden="1" customWidth="1"/>
    <col min="7491" max="7491" width="25" style="3" customWidth="1"/>
    <col min="7492" max="7492" width="10.7109375" style="3" bestFit="1" customWidth="1"/>
    <col min="7493" max="7680" width="9.140625" style="3"/>
    <col min="7681" max="7681" width="6.140625" style="3" customWidth="1"/>
    <col min="7682" max="7682" width="0" style="3" hidden="1" customWidth="1"/>
    <col min="7683" max="7683" width="32.42578125" style="3" customWidth="1"/>
    <col min="7684" max="7687" width="0" style="3" hidden="1" customWidth="1"/>
    <col min="7688" max="7688" width="11.140625" style="3" customWidth="1"/>
    <col min="7689" max="7689" width="9.28515625" style="3" customWidth="1"/>
    <col min="7690" max="7690" width="12.140625" style="3" customWidth="1"/>
    <col min="7691" max="7691" width="13" style="3" customWidth="1"/>
    <col min="7692" max="7692" width="9.7109375" style="3" customWidth="1"/>
    <col min="7693" max="7693" width="8.7109375" style="3" customWidth="1"/>
    <col min="7694" max="7694" width="13.5703125" style="3" customWidth="1"/>
    <col min="7695" max="7695" width="10.140625" style="3" customWidth="1"/>
    <col min="7696" max="7705" width="0" style="3" hidden="1" customWidth="1"/>
    <col min="7706" max="7706" width="15.140625" style="3" customWidth="1"/>
    <col min="7707" max="7707" width="16.140625" style="3" customWidth="1"/>
    <col min="7708" max="7708" width="14.140625" style="3" customWidth="1"/>
    <col min="7709" max="7714" width="0" style="3" hidden="1" customWidth="1"/>
    <col min="7715" max="7715" width="16" style="3" customWidth="1"/>
    <col min="7716" max="7716" width="13.5703125" style="3" customWidth="1"/>
    <col min="7717" max="7717" width="0" style="3" hidden="1" customWidth="1"/>
    <col min="7718" max="7718" width="12.5703125" style="3" customWidth="1"/>
    <col min="7719" max="7719" width="20.7109375" style="3" customWidth="1"/>
    <col min="7720" max="7720" width="0" style="3" hidden="1" customWidth="1"/>
    <col min="7721" max="7721" width="16.85546875" style="3" customWidth="1"/>
    <col min="7722" max="7722" width="13.85546875" style="3" customWidth="1"/>
    <col min="7723" max="7723" width="9.85546875" style="3" customWidth="1"/>
    <col min="7724" max="7724" width="0" style="3" hidden="1" customWidth="1"/>
    <col min="7725" max="7725" width="14.7109375" style="3" customWidth="1"/>
    <col min="7726" max="7727" width="0" style="3" hidden="1" customWidth="1"/>
    <col min="7728" max="7728" width="20.5703125" style="3" customWidth="1"/>
    <col min="7729" max="7729" width="23" style="3" customWidth="1"/>
    <col min="7730" max="7732" width="0" style="3" hidden="1" customWidth="1"/>
    <col min="7733" max="7733" width="22.5703125" style="3" customWidth="1"/>
    <col min="7734" max="7734" width="22.42578125" style="3" customWidth="1"/>
    <col min="7735" max="7746" width="0" style="3" hidden="1" customWidth="1"/>
    <col min="7747" max="7747" width="25" style="3" customWidth="1"/>
    <col min="7748" max="7748" width="10.7109375" style="3" bestFit="1" customWidth="1"/>
    <col min="7749" max="7936" width="9.140625" style="3"/>
    <col min="7937" max="7937" width="6.140625" style="3" customWidth="1"/>
    <col min="7938" max="7938" width="0" style="3" hidden="1" customWidth="1"/>
    <col min="7939" max="7939" width="32.42578125" style="3" customWidth="1"/>
    <col min="7940" max="7943" width="0" style="3" hidden="1" customWidth="1"/>
    <col min="7944" max="7944" width="11.140625" style="3" customWidth="1"/>
    <col min="7945" max="7945" width="9.28515625" style="3" customWidth="1"/>
    <col min="7946" max="7946" width="12.140625" style="3" customWidth="1"/>
    <col min="7947" max="7947" width="13" style="3" customWidth="1"/>
    <col min="7948" max="7948" width="9.7109375" style="3" customWidth="1"/>
    <col min="7949" max="7949" width="8.7109375" style="3" customWidth="1"/>
    <col min="7950" max="7950" width="13.5703125" style="3" customWidth="1"/>
    <col min="7951" max="7951" width="10.140625" style="3" customWidth="1"/>
    <col min="7952" max="7961" width="0" style="3" hidden="1" customWidth="1"/>
    <col min="7962" max="7962" width="15.140625" style="3" customWidth="1"/>
    <col min="7963" max="7963" width="16.140625" style="3" customWidth="1"/>
    <col min="7964" max="7964" width="14.140625" style="3" customWidth="1"/>
    <col min="7965" max="7970" width="0" style="3" hidden="1" customWidth="1"/>
    <col min="7971" max="7971" width="16" style="3" customWidth="1"/>
    <col min="7972" max="7972" width="13.5703125" style="3" customWidth="1"/>
    <col min="7973" max="7973" width="0" style="3" hidden="1" customWidth="1"/>
    <col min="7974" max="7974" width="12.5703125" style="3" customWidth="1"/>
    <col min="7975" max="7975" width="20.7109375" style="3" customWidth="1"/>
    <col min="7976" max="7976" width="0" style="3" hidden="1" customWidth="1"/>
    <col min="7977" max="7977" width="16.85546875" style="3" customWidth="1"/>
    <col min="7978" max="7978" width="13.85546875" style="3" customWidth="1"/>
    <col min="7979" max="7979" width="9.85546875" style="3" customWidth="1"/>
    <col min="7980" max="7980" width="0" style="3" hidden="1" customWidth="1"/>
    <col min="7981" max="7981" width="14.7109375" style="3" customWidth="1"/>
    <col min="7982" max="7983" width="0" style="3" hidden="1" customWidth="1"/>
    <col min="7984" max="7984" width="20.5703125" style="3" customWidth="1"/>
    <col min="7985" max="7985" width="23" style="3" customWidth="1"/>
    <col min="7986" max="7988" width="0" style="3" hidden="1" customWidth="1"/>
    <col min="7989" max="7989" width="22.5703125" style="3" customWidth="1"/>
    <col min="7990" max="7990" width="22.42578125" style="3" customWidth="1"/>
    <col min="7991" max="8002" width="0" style="3" hidden="1" customWidth="1"/>
    <col min="8003" max="8003" width="25" style="3" customWidth="1"/>
    <col min="8004" max="8004" width="10.7109375" style="3" bestFit="1" customWidth="1"/>
    <col min="8005" max="8192" width="9.140625" style="3"/>
    <col min="8193" max="8193" width="6.140625" style="3" customWidth="1"/>
    <col min="8194" max="8194" width="0" style="3" hidden="1" customWidth="1"/>
    <col min="8195" max="8195" width="32.42578125" style="3" customWidth="1"/>
    <col min="8196" max="8199" width="0" style="3" hidden="1" customWidth="1"/>
    <col min="8200" max="8200" width="11.140625" style="3" customWidth="1"/>
    <col min="8201" max="8201" width="9.28515625" style="3" customWidth="1"/>
    <col min="8202" max="8202" width="12.140625" style="3" customWidth="1"/>
    <col min="8203" max="8203" width="13" style="3" customWidth="1"/>
    <col min="8204" max="8204" width="9.7109375" style="3" customWidth="1"/>
    <col min="8205" max="8205" width="8.7109375" style="3" customWidth="1"/>
    <col min="8206" max="8206" width="13.5703125" style="3" customWidth="1"/>
    <col min="8207" max="8207" width="10.140625" style="3" customWidth="1"/>
    <col min="8208" max="8217" width="0" style="3" hidden="1" customWidth="1"/>
    <col min="8218" max="8218" width="15.140625" style="3" customWidth="1"/>
    <col min="8219" max="8219" width="16.140625" style="3" customWidth="1"/>
    <col min="8220" max="8220" width="14.140625" style="3" customWidth="1"/>
    <col min="8221" max="8226" width="0" style="3" hidden="1" customWidth="1"/>
    <col min="8227" max="8227" width="16" style="3" customWidth="1"/>
    <col min="8228" max="8228" width="13.5703125" style="3" customWidth="1"/>
    <col min="8229" max="8229" width="0" style="3" hidden="1" customWidth="1"/>
    <col min="8230" max="8230" width="12.5703125" style="3" customWidth="1"/>
    <col min="8231" max="8231" width="20.7109375" style="3" customWidth="1"/>
    <col min="8232" max="8232" width="0" style="3" hidden="1" customWidth="1"/>
    <col min="8233" max="8233" width="16.85546875" style="3" customWidth="1"/>
    <col min="8234" max="8234" width="13.85546875" style="3" customWidth="1"/>
    <col min="8235" max="8235" width="9.85546875" style="3" customWidth="1"/>
    <col min="8236" max="8236" width="0" style="3" hidden="1" customWidth="1"/>
    <col min="8237" max="8237" width="14.7109375" style="3" customWidth="1"/>
    <col min="8238" max="8239" width="0" style="3" hidden="1" customWidth="1"/>
    <col min="8240" max="8240" width="20.5703125" style="3" customWidth="1"/>
    <col min="8241" max="8241" width="23" style="3" customWidth="1"/>
    <col min="8242" max="8244" width="0" style="3" hidden="1" customWidth="1"/>
    <col min="8245" max="8245" width="22.5703125" style="3" customWidth="1"/>
    <col min="8246" max="8246" width="22.42578125" style="3" customWidth="1"/>
    <col min="8247" max="8258" width="0" style="3" hidden="1" customWidth="1"/>
    <col min="8259" max="8259" width="25" style="3" customWidth="1"/>
    <col min="8260" max="8260" width="10.7109375" style="3" bestFit="1" customWidth="1"/>
    <col min="8261" max="8448" width="9.140625" style="3"/>
    <col min="8449" max="8449" width="6.140625" style="3" customWidth="1"/>
    <col min="8450" max="8450" width="0" style="3" hidden="1" customWidth="1"/>
    <col min="8451" max="8451" width="32.42578125" style="3" customWidth="1"/>
    <col min="8452" max="8455" width="0" style="3" hidden="1" customWidth="1"/>
    <col min="8456" max="8456" width="11.140625" style="3" customWidth="1"/>
    <col min="8457" max="8457" width="9.28515625" style="3" customWidth="1"/>
    <col min="8458" max="8458" width="12.140625" style="3" customWidth="1"/>
    <col min="8459" max="8459" width="13" style="3" customWidth="1"/>
    <col min="8460" max="8460" width="9.7109375" style="3" customWidth="1"/>
    <col min="8461" max="8461" width="8.7109375" style="3" customWidth="1"/>
    <col min="8462" max="8462" width="13.5703125" style="3" customWidth="1"/>
    <col min="8463" max="8463" width="10.140625" style="3" customWidth="1"/>
    <col min="8464" max="8473" width="0" style="3" hidden="1" customWidth="1"/>
    <col min="8474" max="8474" width="15.140625" style="3" customWidth="1"/>
    <col min="8475" max="8475" width="16.140625" style="3" customWidth="1"/>
    <col min="8476" max="8476" width="14.140625" style="3" customWidth="1"/>
    <col min="8477" max="8482" width="0" style="3" hidden="1" customWidth="1"/>
    <col min="8483" max="8483" width="16" style="3" customWidth="1"/>
    <col min="8484" max="8484" width="13.5703125" style="3" customWidth="1"/>
    <col min="8485" max="8485" width="0" style="3" hidden="1" customWidth="1"/>
    <col min="8486" max="8486" width="12.5703125" style="3" customWidth="1"/>
    <col min="8487" max="8487" width="20.7109375" style="3" customWidth="1"/>
    <col min="8488" max="8488" width="0" style="3" hidden="1" customWidth="1"/>
    <col min="8489" max="8489" width="16.85546875" style="3" customWidth="1"/>
    <col min="8490" max="8490" width="13.85546875" style="3" customWidth="1"/>
    <col min="8491" max="8491" width="9.85546875" style="3" customWidth="1"/>
    <col min="8492" max="8492" width="0" style="3" hidden="1" customWidth="1"/>
    <col min="8493" max="8493" width="14.7109375" style="3" customWidth="1"/>
    <col min="8494" max="8495" width="0" style="3" hidden="1" customWidth="1"/>
    <col min="8496" max="8496" width="20.5703125" style="3" customWidth="1"/>
    <col min="8497" max="8497" width="23" style="3" customWidth="1"/>
    <col min="8498" max="8500" width="0" style="3" hidden="1" customWidth="1"/>
    <col min="8501" max="8501" width="22.5703125" style="3" customWidth="1"/>
    <col min="8502" max="8502" width="22.42578125" style="3" customWidth="1"/>
    <col min="8503" max="8514" width="0" style="3" hidden="1" customWidth="1"/>
    <col min="8515" max="8515" width="25" style="3" customWidth="1"/>
    <col min="8516" max="8516" width="10.7109375" style="3" bestFit="1" customWidth="1"/>
    <col min="8517" max="8704" width="9.140625" style="3"/>
    <col min="8705" max="8705" width="6.140625" style="3" customWidth="1"/>
    <col min="8706" max="8706" width="0" style="3" hidden="1" customWidth="1"/>
    <col min="8707" max="8707" width="32.42578125" style="3" customWidth="1"/>
    <col min="8708" max="8711" width="0" style="3" hidden="1" customWidth="1"/>
    <col min="8712" max="8712" width="11.140625" style="3" customWidth="1"/>
    <col min="8713" max="8713" width="9.28515625" style="3" customWidth="1"/>
    <col min="8714" max="8714" width="12.140625" style="3" customWidth="1"/>
    <col min="8715" max="8715" width="13" style="3" customWidth="1"/>
    <col min="8716" max="8716" width="9.7109375" style="3" customWidth="1"/>
    <col min="8717" max="8717" width="8.7109375" style="3" customWidth="1"/>
    <col min="8718" max="8718" width="13.5703125" style="3" customWidth="1"/>
    <col min="8719" max="8719" width="10.140625" style="3" customWidth="1"/>
    <col min="8720" max="8729" width="0" style="3" hidden="1" customWidth="1"/>
    <col min="8730" max="8730" width="15.140625" style="3" customWidth="1"/>
    <col min="8731" max="8731" width="16.140625" style="3" customWidth="1"/>
    <col min="8732" max="8732" width="14.140625" style="3" customWidth="1"/>
    <col min="8733" max="8738" width="0" style="3" hidden="1" customWidth="1"/>
    <col min="8739" max="8739" width="16" style="3" customWidth="1"/>
    <col min="8740" max="8740" width="13.5703125" style="3" customWidth="1"/>
    <col min="8741" max="8741" width="0" style="3" hidden="1" customWidth="1"/>
    <col min="8742" max="8742" width="12.5703125" style="3" customWidth="1"/>
    <col min="8743" max="8743" width="20.7109375" style="3" customWidth="1"/>
    <col min="8744" max="8744" width="0" style="3" hidden="1" customWidth="1"/>
    <col min="8745" max="8745" width="16.85546875" style="3" customWidth="1"/>
    <col min="8746" max="8746" width="13.85546875" style="3" customWidth="1"/>
    <col min="8747" max="8747" width="9.85546875" style="3" customWidth="1"/>
    <col min="8748" max="8748" width="0" style="3" hidden="1" customWidth="1"/>
    <col min="8749" max="8749" width="14.7109375" style="3" customWidth="1"/>
    <col min="8750" max="8751" width="0" style="3" hidden="1" customWidth="1"/>
    <col min="8752" max="8752" width="20.5703125" style="3" customWidth="1"/>
    <col min="8753" max="8753" width="23" style="3" customWidth="1"/>
    <col min="8754" max="8756" width="0" style="3" hidden="1" customWidth="1"/>
    <col min="8757" max="8757" width="22.5703125" style="3" customWidth="1"/>
    <col min="8758" max="8758" width="22.42578125" style="3" customWidth="1"/>
    <col min="8759" max="8770" width="0" style="3" hidden="1" customWidth="1"/>
    <col min="8771" max="8771" width="25" style="3" customWidth="1"/>
    <col min="8772" max="8772" width="10.7109375" style="3" bestFit="1" customWidth="1"/>
    <col min="8773" max="8960" width="9.140625" style="3"/>
    <col min="8961" max="8961" width="6.140625" style="3" customWidth="1"/>
    <col min="8962" max="8962" width="0" style="3" hidden="1" customWidth="1"/>
    <col min="8963" max="8963" width="32.42578125" style="3" customWidth="1"/>
    <col min="8964" max="8967" width="0" style="3" hidden="1" customWidth="1"/>
    <col min="8968" max="8968" width="11.140625" style="3" customWidth="1"/>
    <col min="8969" max="8969" width="9.28515625" style="3" customWidth="1"/>
    <col min="8970" max="8970" width="12.140625" style="3" customWidth="1"/>
    <col min="8971" max="8971" width="13" style="3" customWidth="1"/>
    <col min="8972" max="8972" width="9.7109375" style="3" customWidth="1"/>
    <col min="8973" max="8973" width="8.7109375" style="3" customWidth="1"/>
    <col min="8974" max="8974" width="13.5703125" style="3" customWidth="1"/>
    <col min="8975" max="8975" width="10.140625" style="3" customWidth="1"/>
    <col min="8976" max="8985" width="0" style="3" hidden="1" customWidth="1"/>
    <col min="8986" max="8986" width="15.140625" style="3" customWidth="1"/>
    <col min="8987" max="8987" width="16.140625" style="3" customWidth="1"/>
    <col min="8988" max="8988" width="14.140625" style="3" customWidth="1"/>
    <col min="8989" max="8994" width="0" style="3" hidden="1" customWidth="1"/>
    <col min="8995" max="8995" width="16" style="3" customWidth="1"/>
    <col min="8996" max="8996" width="13.5703125" style="3" customWidth="1"/>
    <col min="8997" max="8997" width="0" style="3" hidden="1" customWidth="1"/>
    <col min="8998" max="8998" width="12.5703125" style="3" customWidth="1"/>
    <col min="8999" max="8999" width="20.7109375" style="3" customWidth="1"/>
    <col min="9000" max="9000" width="0" style="3" hidden="1" customWidth="1"/>
    <col min="9001" max="9001" width="16.85546875" style="3" customWidth="1"/>
    <col min="9002" max="9002" width="13.85546875" style="3" customWidth="1"/>
    <col min="9003" max="9003" width="9.85546875" style="3" customWidth="1"/>
    <col min="9004" max="9004" width="0" style="3" hidden="1" customWidth="1"/>
    <col min="9005" max="9005" width="14.7109375" style="3" customWidth="1"/>
    <col min="9006" max="9007" width="0" style="3" hidden="1" customWidth="1"/>
    <col min="9008" max="9008" width="20.5703125" style="3" customWidth="1"/>
    <col min="9009" max="9009" width="23" style="3" customWidth="1"/>
    <col min="9010" max="9012" width="0" style="3" hidden="1" customWidth="1"/>
    <col min="9013" max="9013" width="22.5703125" style="3" customWidth="1"/>
    <col min="9014" max="9014" width="22.42578125" style="3" customWidth="1"/>
    <col min="9015" max="9026" width="0" style="3" hidden="1" customWidth="1"/>
    <col min="9027" max="9027" width="25" style="3" customWidth="1"/>
    <col min="9028" max="9028" width="10.7109375" style="3" bestFit="1" customWidth="1"/>
    <col min="9029" max="9216" width="9.140625" style="3"/>
    <col min="9217" max="9217" width="6.140625" style="3" customWidth="1"/>
    <col min="9218" max="9218" width="0" style="3" hidden="1" customWidth="1"/>
    <col min="9219" max="9219" width="32.42578125" style="3" customWidth="1"/>
    <col min="9220" max="9223" width="0" style="3" hidden="1" customWidth="1"/>
    <col min="9224" max="9224" width="11.140625" style="3" customWidth="1"/>
    <col min="9225" max="9225" width="9.28515625" style="3" customWidth="1"/>
    <col min="9226" max="9226" width="12.140625" style="3" customWidth="1"/>
    <col min="9227" max="9227" width="13" style="3" customWidth="1"/>
    <col min="9228" max="9228" width="9.7109375" style="3" customWidth="1"/>
    <col min="9229" max="9229" width="8.7109375" style="3" customWidth="1"/>
    <col min="9230" max="9230" width="13.5703125" style="3" customWidth="1"/>
    <col min="9231" max="9231" width="10.140625" style="3" customWidth="1"/>
    <col min="9232" max="9241" width="0" style="3" hidden="1" customWidth="1"/>
    <col min="9242" max="9242" width="15.140625" style="3" customWidth="1"/>
    <col min="9243" max="9243" width="16.140625" style="3" customWidth="1"/>
    <col min="9244" max="9244" width="14.140625" style="3" customWidth="1"/>
    <col min="9245" max="9250" width="0" style="3" hidden="1" customWidth="1"/>
    <col min="9251" max="9251" width="16" style="3" customWidth="1"/>
    <col min="9252" max="9252" width="13.5703125" style="3" customWidth="1"/>
    <col min="9253" max="9253" width="0" style="3" hidden="1" customWidth="1"/>
    <col min="9254" max="9254" width="12.5703125" style="3" customWidth="1"/>
    <col min="9255" max="9255" width="20.7109375" style="3" customWidth="1"/>
    <col min="9256" max="9256" width="0" style="3" hidden="1" customWidth="1"/>
    <col min="9257" max="9257" width="16.85546875" style="3" customWidth="1"/>
    <col min="9258" max="9258" width="13.85546875" style="3" customWidth="1"/>
    <col min="9259" max="9259" width="9.85546875" style="3" customWidth="1"/>
    <col min="9260" max="9260" width="0" style="3" hidden="1" customWidth="1"/>
    <col min="9261" max="9261" width="14.7109375" style="3" customWidth="1"/>
    <col min="9262" max="9263" width="0" style="3" hidden="1" customWidth="1"/>
    <col min="9264" max="9264" width="20.5703125" style="3" customWidth="1"/>
    <col min="9265" max="9265" width="23" style="3" customWidth="1"/>
    <col min="9266" max="9268" width="0" style="3" hidden="1" customWidth="1"/>
    <col min="9269" max="9269" width="22.5703125" style="3" customWidth="1"/>
    <col min="9270" max="9270" width="22.42578125" style="3" customWidth="1"/>
    <col min="9271" max="9282" width="0" style="3" hidden="1" customWidth="1"/>
    <col min="9283" max="9283" width="25" style="3" customWidth="1"/>
    <col min="9284" max="9284" width="10.7109375" style="3" bestFit="1" customWidth="1"/>
    <col min="9285" max="9472" width="9.140625" style="3"/>
    <col min="9473" max="9473" width="6.140625" style="3" customWidth="1"/>
    <col min="9474" max="9474" width="0" style="3" hidden="1" customWidth="1"/>
    <col min="9475" max="9475" width="32.42578125" style="3" customWidth="1"/>
    <col min="9476" max="9479" width="0" style="3" hidden="1" customWidth="1"/>
    <col min="9480" max="9480" width="11.140625" style="3" customWidth="1"/>
    <col min="9481" max="9481" width="9.28515625" style="3" customWidth="1"/>
    <col min="9482" max="9482" width="12.140625" style="3" customWidth="1"/>
    <col min="9483" max="9483" width="13" style="3" customWidth="1"/>
    <col min="9484" max="9484" width="9.7109375" style="3" customWidth="1"/>
    <col min="9485" max="9485" width="8.7109375" style="3" customWidth="1"/>
    <col min="9486" max="9486" width="13.5703125" style="3" customWidth="1"/>
    <col min="9487" max="9487" width="10.140625" style="3" customWidth="1"/>
    <col min="9488" max="9497" width="0" style="3" hidden="1" customWidth="1"/>
    <col min="9498" max="9498" width="15.140625" style="3" customWidth="1"/>
    <col min="9499" max="9499" width="16.140625" style="3" customWidth="1"/>
    <col min="9500" max="9500" width="14.140625" style="3" customWidth="1"/>
    <col min="9501" max="9506" width="0" style="3" hidden="1" customWidth="1"/>
    <col min="9507" max="9507" width="16" style="3" customWidth="1"/>
    <col min="9508" max="9508" width="13.5703125" style="3" customWidth="1"/>
    <col min="9509" max="9509" width="0" style="3" hidden="1" customWidth="1"/>
    <col min="9510" max="9510" width="12.5703125" style="3" customWidth="1"/>
    <col min="9511" max="9511" width="20.7109375" style="3" customWidth="1"/>
    <col min="9512" max="9512" width="0" style="3" hidden="1" customWidth="1"/>
    <col min="9513" max="9513" width="16.85546875" style="3" customWidth="1"/>
    <col min="9514" max="9514" width="13.85546875" style="3" customWidth="1"/>
    <col min="9515" max="9515" width="9.85546875" style="3" customWidth="1"/>
    <col min="9516" max="9516" width="0" style="3" hidden="1" customWidth="1"/>
    <col min="9517" max="9517" width="14.7109375" style="3" customWidth="1"/>
    <col min="9518" max="9519" width="0" style="3" hidden="1" customWidth="1"/>
    <col min="9520" max="9520" width="20.5703125" style="3" customWidth="1"/>
    <col min="9521" max="9521" width="23" style="3" customWidth="1"/>
    <col min="9522" max="9524" width="0" style="3" hidden="1" customWidth="1"/>
    <col min="9525" max="9525" width="22.5703125" style="3" customWidth="1"/>
    <col min="9526" max="9526" width="22.42578125" style="3" customWidth="1"/>
    <col min="9527" max="9538" width="0" style="3" hidden="1" customWidth="1"/>
    <col min="9539" max="9539" width="25" style="3" customWidth="1"/>
    <col min="9540" max="9540" width="10.7109375" style="3" bestFit="1" customWidth="1"/>
    <col min="9541" max="9728" width="9.140625" style="3"/>
    <col min="9729" max="9729" width="6.140625" style="3" customWidth="1"/>
    <col min="9730" max="9730" width="0" style="3" hidden="1" customWidth="1"/>
    <col min="9731" max="9731" width="32.42578125" style="3" customWidth="1"/>
    <col min="9732" max="9735" width="0" style="3" hidden="1" customWidth="1"/>
    <col min="9736" max="9736" width="11.140625" style="3" customWidth="1"/>
    <col min="9737" max="9737" width="9.28515625" style="3" customWidth="1"/>
    <col min="9738" max="9738" width="12.140625" style="3" customWidth="1"/>
    <col min="9739" max="9739" width="13" style="3" customWidth="1"/>
    <col min="9740" max="9740" width="9.7109375" style="3" customWidth="1"/>
    <col min="9741" max="9741" width="8.7109375" style="3" customWidth="1"/>
    <col min="9742" max="9742" width="13.5703125" style="3" customWidth="1"/>
    <col min="9743" max="9743" width="10.140625" style="3" customWidth="1"/>
    <col min="9744" max="9753" width="0" style="3" hidden="1" customWidth="1"/>
    <col min="9754" max="9754" width="15.140625" style="3" customWidth="1"/>
    <col min="9755" max="9755" width="16.140625" style="3" customWidth="1"/>
    <col min="9756" max="9756" width="14.140625" style="3" customWidth="1"/>
    <col min="9757" max="9762" width="0" style="3" hidden="1" customWidth="1"/>
    <col min="9763" max="9763" width="16" style="3" customWidth="1"/>
    <col min="9764" max="9764" width="13.5703125" style="3" customWidth="1"/>
    <col min="9765" max="9765" width="0" style="3" hidden="1" customWidth="1"/>
    <col min="9766" max="9766" width="12.5703125" style="3" customWidth="1"/>
    <col min="9767" max="9767" width="20.7109375" style="3" customWidth="1"/>
    <col min="9768" max="9768" width="0" style="3" hidden="1" customWidth="1"/>
    <col min="9769" max="9769" width="16.85546875" style="3" customWidth="1"/>
    <col min="9770" max="9770" width="13.85546875" style="3" customWidth="1"/>
    <col min="9771" max="9771" width="9.85546875" style="3" customWidth="1"/>
    <col min="9772" max="9772" width="0" style="3" hidden="1" customWidth="1"/>
    <col min="9773" max="9773" width="14.7109375" style="3" customWidth="1"/>
    <col min="9774" max="9775" width="0" style="3" hidden="1" customWidth="1"/>
    <col min="9776" max="9776" width="20.5703125" style="3" customWidth="1"/>
    <col min="9777" max="9777" width="23" style="3" customWidth="1"/>
    <col min="9778" max="9780" width="0" style="3" hidden="1" customWidth="1"/>
    <col min="9781" max="9781" width="22.5703125" style="3" customWidth="1"/>
    <col min="9782" max="9782" width="22.42578125" style="3" customWidth="1"/>
    <col min="9783" max="9794" width="0" style="3" hidden="1" customWidth="1"/>
    <col min="9795" max="9795" width="25" style="3" customWidth="1"/>
    <col min="9796" max="9796" width="10.7109375" style="3" bestFit="1" customWidth="1"/>
    <col min="9797" max="9984" width="9.140625" style="3"/>
    <col min="9985" max="9985" width="6.140625" style="3" customWidth="1"/>
    <col min="9986" max="9986" width="0" style="3" hidden="1" customWidth="1"/>
    <col min="9987" max="9987" width="32.42578125" style="3" customWidth="1"/>
    <col min="9988" max="9991" width="0" style="3" hidden="1" customWidth="1"/>
    <col min="9992" max="9992" width="11.140625" style="3" customWidth="1"/>
    <col min="9993" max="9993" width="9.28515625" style="3" customWidth="1"/>
    <col min="9994" max="9994" width="12.140625" style="3" customWidth="1"/>
    <col min="9995" max="9995" width="13" style="3" customWidth="1"/>
    <col min="9996" max="9996" width="9.7109375" style="3" customWidth="1"/>
    <col min="9997" max="9997" width="8.7109375" style="3" customWidth="1"/>
    <col min="9998" max="9998" width="13.5703125" style="3" customWidth="1"/>
    <col min="9999" max="9999" width="10.140625" style="3" customWidth="1"/>
    <col min="10000" max="10009" width="0" style="3" hidden="1" customWidth="1"/>
    <col min="10010" max="10010" width="15.140625" style="3" customWidth="1"/>
    <col min="10011" max="10011" width="16.140625" style="3" customWidth="1"/>
    <col min="10012" max="10012" width="14.140625" style="3" customWidth="1"/>
    <col min="10013" max="10018" width="0" style="3" hidden="1" customWidth="1"/>
    <col min="10019" max="10019" width="16" style="3" customWidth="1"/>
    <col min="10020" max="10020" width="13.5703125" style="3" customWidth="1"/>
    <col min="10021" max="10021" width="0" style="3" hidden="1" customWidth="1"/>
    <col min="10022" max="10022" width="12.5703125" style="3" customWidth="1"/>
    <col min="10023" max="10023" width="20.7109375" style="3" customWidth="1"/>
    <col min="10024" max="10024" width="0" style="3" hidden="1" customWidth="1"/>
    <col min="10025" max="10025" width="16.85546875" style="3" customWidth="1"/>
    <col min="10026" max="10026" width="13.85546875" style="3" customWidth="1"/>
    <col min="10027" max="10027" width="9.85546875" style="3" customWidth="1"/>
    <col min="10028" max="10028" width="0" style="3" hidden="1" customWidth="1"/>
    <col min="10029" max="10029" width="14.7109375" style="3" customWidth="1"/>
    <col min="10030" max="10031" width="0" style="3" hidden="1" customWidth="1"/>
    <col min="10032" max="10032" width="20.5703125" style="3" customWidth="1"/>
    <col min="10033" max="10033" width="23" style="3" customWidth="1"/>
    <col min="10034" max="10036" width="0" style="3" hidden="1" customWidth="1"/>
    <col min="10037" max="10037" width="22.5703125" style="3" customWidth="1"/>
    <col min="10038" max="10038" width="22.42578125" style="3" customWidth="1"/>
    <col min="10039" max="10050" width="0" style="3" hidden="1" customWidth="1"/>
    <col min="10051" max="10051" width="25" style="3" customWidth="1"/>
    <col min="10052" max="10052" width="10.7109375" style="3" bestFit="1" customWidth="1"/>
    <col min="10053" max="10240" width="9.140625" style="3"/>
    <col min="10241" max="10241" width="6.140625" style="3" customWidth="1"/>
    <col min="10242" max="10242" width="0" style="3" hidden="1" customWidth="1"/>
    <col min="10243" max="10243" width="32.42578125" style="3" customWidth="1"/>
    <col min="10244" max="10247" width="0" style="3" hidden="1" customWidth="1"/>
    <col min="10248" max="10248" width="11.140625" style="3" customWidth="1"/>
    <col min="10249" max="10249" width="9.28515625" style="3" customWidth="1"/>
    <col min="10250" max="10250" width="12.140625" style="3" customWidth="1"/>
    <col min="10251" max="10251" width="13" style="3" customWidth="1"/>
    <col min="10252" max="10252" width="9.7109375" style="3" customWidth="1"/>
    <col min="10253" max="10253" width="8.7109375" style="3" customWidth="1"/>
    <col min="10254" max="10254" width="13.5703125" style="3" customWidth="1"/>
    <col min="10255" max="10255" width="10.140625" style="3" customWidth="1"/>
    <col min="10256" max="10265" width="0" style="3" hidden="1" customWidth="1"/>
    <col min="10266" max="10266" width="15.140625" style="3" customWidth="1"/>
    <col min="10267" max="10267" width="16.140625" style="3" customWidth="1"/>
    <col min="10268" max="10268" width="14.140625" style="3" customWidth="1"/>
    <col min="10269" max="10274" width="0" style="3" hidden="1" customWidth="1"/>
    <col min="10275" max="10275" width="16" style="3" customWidth="1"/>
    <col min="10276" max="10276" width="13.5703125" style="3" customWidth="1"/>
    <col min="10277" max="10277" width="0" style="3" hidden="1" customWidth="1"/>
    <col min="10278" max="10278" width="12.5703125" style="3" customWidth="1"/>
    <col min="10279" max="10279" width="20.7109375" style="3" customWidth="1"/>
    <col min="10280" max="10280" width="0" style="3" hidden="1" customWidth="1"/>
    <col min="10281" max="10281" width="16.85546875" style="3" customWidth="1"/>
    <col min="10282" max="10282" width="13.85546875" style="3" customWidth="1"/>
    <col min="10283" max="10283" width="9.85546875" style="3" customWidth="1"/>
    <col min="10284" max="10284" width="0" style="3" hidden="1" customWidth="1"/>
    <col min="10285" max="10285" width="14.7109375" style="3" customWidth="1"/>
    <col min="10286" max="10287" width="0" style="3" hidden="1" customWidth="1"/>
    <col min="10288" max="10288" width="20.5703125" style="3" customWidth="1"/>
    <col min="10289" max="10289" width="23" style="3" customWidth="1"/>
    <col min="10290" max="10292" width="0" style="3" hidden="1" customWidth="1"/>
    <col min="10293" max="10293" width="22.5703125" style="3" customWidth="1"/>
    <col min="10294" max="10294" width="22.42578125" style="3" customWidth="1"/>
    <col min="10295" max="10306" width="0" style="3" hidden="1" customWidth="1"/>
    <col min="10307" max="10307" width="25" style="3" customWidth="1"/>
    <col min="10308" max="10308" width="10.7109375" style="3" bestFit="1" customWidth="1"/>
    <col min="10309" max="10496" width="9.140625" style="3"/>
    <col min="10497" max="10497" width="6.140625" style="3" customWidth="1"/>
    <col min="10498" max="10498" width="0" style="3" hidden="1" customWidth="1"/>
    <col min="10499" max="10499" width="32.42578125" style="3" customWidth="1"/>
    <col min="10500" max="10503" width="0" style="3" hidden="1" customWidth="1"/>
    <col min="10504" max="10504" width="11.140625" style="3" customWidth="1"/>
    <col min="10505" max="10505" width="9.28515625" style="3" customWidth="1"/>
    <col min="10506" max="10506" width="12.140625" style="3" customWidth="1"/>
    <col min="10507" max="10507" width="13" style="3" customWidth="1"/>
    <col min="10508" max="10508" width="9.7109375" style="3" customWidth="1"/>
    <col min="10509" max="10509" width="8.7109375" style="3" customWidth="1"/>
    <col min="10510" max="10510" width="13.5703125" style="3" customWidth="1"/>
    <col min="10511" max="10511" width="10.140625" style="3" customWidth="1"/>
    <col min="10512" max="10521" width="0" style="3" hidden="1" customWidth="1"/>
    <col min="10522" max="10522" width="15.140625" style="3" customWidth="1"/>
    <col min="10523" max="10523" width="16.140625" style="3" customWidth="1"/>
    <col min="10524" max="10524" width="14.140625" style="3" customWidth="1"/>
    <col min="10525" max="10530" width="0" style="3" hidden="1" customWidth="1"/>
    <col min="10531" max="10531" width="16" style="3" customWidth="1"/>
    <col min="10532" max="10532" width="13.5703125" style="3" customWidth="1"/>
    <col min="10533" max="10533" width="0" style="3" hidden="1" customWidth="1"/>
    <col min="10534" max="10534" width="12.5703125" style="3" customWidth="1"/>
    <col min="10535" max="10535" width="20.7109375" style="3" customWidth="1"/>
    <col min="10536" max="10536" width="0" style="3" hidden="1" customWidth="1"/>
    <col min="10537" max="10537" width="16.85546875" style="3" customWidth="1"/>
    <col min="10538" max="10538" width="13.85546875" style="3" customWidth="1"/>
    <col min="10539" max="10539" width="9.85546875" style="3" customWidth="1"/>
    <col min="10540" max="10540" width="0" style="3" hidden="1" customWidth="1"/>
    <col min="10541" max="10541" width="14.7109375" style="3" customWidth="1"/>
    <col min="10542" max="10543" width="0" style="3" hidden="1" customWidth="1"/>
    <col min="10544" max="10544" width="20.5703125" style="3" customWidth="1"/>
    <col min="10545" max="10545" width="23" style="3" customWidth="1"/>
    <col min="10546" max="10548" width="0" style="3" hidden="1" customWidth="1"/>
    <col min="10549" max="10549" width="22.5703125" style="3" customWidth="1"/>
    <col min="10550" max="10550" width="22.42578125" style="3" customWidth="1"/>
    <col min="10551" max="10562" width="0" style="3" hidden="1" customWidth="1"/>
    <col min="10563" max="10563" width="25" style="3" customWidth="1"/>
    <col min="10564" max="10564" width="10.7109375" style="3" bestFit="1" customWidth="1"/>
    <col min="10565" max="10752" width="9.140625" style="3"/>
    <col min="10753" max="10753" width="6.140625" style="3" customWidth="1"/>
    <col min="10754" max="10754" width="0" style="3" hidden="1" customWidth="1"/>
    <col min="10755" max="10755" width="32.42578125" style="3" customWidth="1"/>
    <col min="10756" max="10759" width="0" style="3" hidden="1" customWidth="1"/>
    <col min="10760" max="10760" width="11.140625" style="3" customWidth="1"/>
    <col min="10761" max="10761" width="9.28515625" style="3" customWidth="1"/>
    <col min="10762" max="10762" width="12.140625" style="3" customWidth="1"/>
    <col min="10763" max="10763" width="13" style="3" customWidth="1"/>
    <col min="10764" max="10764" width="9.7109375" style="3" customWidth="1"/>
    <col min="10765" max="10765" width="8.7109375" style="3" customWidth="1"/>
    <col min="10766" max="10766" width="13.5703125" style="3" customWidth="1"/>
    <col min="10767" max="10767" width="10.140625" style="3" customWidth="1"/>
    <col min="10768" max="10777" width="0" style="3" hidden="1" customWidth="1"/>
    <col min="10778" max="10778" width="15.140625" style="3" customWidth="1"/>
    <col min="10779" max="10779" width="16.140625" style="3" customWidth="1"/>
    <col min="10780" max="10780" width="14.140625" style="3" customWidth="1"/>
    <col min="10781" max="10786" width="0" style="3" hidden="1" customWidth="1"/>
    <col min="10787" max="10787" width="16" style="3" customWidth="1"/>
    <col min="10788" max="10788" width="13.5703125" style="3" customWidth="1"/>
    <col min="10789" max="10789" width="0" style="3" hidden="1" customWidth="1"/>
    <col min="10790" max="10790" width="12.5703125" style="3" customWidth="1"/>
    <col min="10791" max="10791" width="20.7109375" style="3" customWidth="1"/>
    <col min="10792" max="10792" width="0" style="3" hidden="1" customWidth="1"/>
    <col min="10793" max="10793" width="16.85546875" style="3" customWidth="1"/>
    <col min="10794" max="10794" width="13.85546875" style="3" customWidth="1"/>
    <col min="10795" max="10795" width="9.85546875" style="3" customWidth="1"/>
    <col min="10796" max="10796" width="0" style="3" hidden="1" customWidth="1"/>
    <col min="10797" max="10797" width="14.7109375" style="3" customWidth="1"/>
    <col min="10798" max="10799" width="0" style="3" hidden="1" customWidth="1"/>
    <col min="10800" max="10800" width="20.5703125" style="3" customWidth="1"/>
    <col min="10801" max="10801" width="23" style="3" customWidth="1"/>
    <col min="10802" max="10804" width="0" style="3" hidden="1" customWidth="1"/>
    <col min="10805" max="10805" width="22.5703125" style="3" customWidth="1"/>
    <col min="10806" max="10806" width="22.42578125" style="3" customWidth="1"/>
    <col min="10807" max="10818" width="0" style="3" hidden="1" customWidth="1"/>
    <col min="10819" max="10819" width="25" style="3" customWidth="1"/>
    <col min="10820" max="10820" width="10.7109375" style="3" bestFit="1" customWidth="1"/>
    <col min="10821" max="11008" width="9.140625" style="3"/>
    <col min="11009" max="11009" width="6.140625" style="3" customWidth="1"/>
    <col min="11010" max="11010" width="0" style="3" hidden="1" customWidth="1"/>
    <col min="11011" max="11011" width="32.42578125" style="3" customWidth="1"/>
    <col min="11012" max="11015" width="0" style="3" hidden="1" customWidth="1"/>
    <col min="11016" max="11016" width="11.140625" style="3" customWidth="1"/>
    <col min="11017" max="11017" width="9.28515625" style="3" customWidth="1"/>
    <col min="11018" max="11018" width="12.140625" style="3" customWidth="1"/>
    <col min="11019" max="11019" width="13" style="3" customWidth="1"/>
    <col min="11020" max="11020" width="9.7109375" style="3" customWidth="1"/>
    <col min="11021" max="11021" width="8.7109375" style="3" customWidth="1"/>
    <col min="11022" max="11022" width="13.5703125" style="3" customWidth="1"/>
    <col min="11023" max="11023" width="10.140625" style="3" customWidth="1"/>
    <col min="11024" max="11033" width="0" style="3" hidden="1" customWidth="1"/>
    <col min="11034" max="11034" width="15.140625" style="3" customWidth="1"/>
    <col min="11035" max="11035" width="16.140625" style="3" customWidth="1"/>
    <col min="11036" max="11036" width="14.140625" style="3" customWidth="1"/>
    <col min="11037" max="11042" width="0" style="3" hidden="1" customWidth="1"/>
    <col min="11043" max="11043" width="16" style="3" customWidth="1"/>
    <col min="11044" max="11044" width="13.5703125" style="3" customWidth="1"/>
    <col min="11045" max="11045" width="0" style="3" hidden="1" customWidth="1"/>
    <col min="11046" max="11046" width="12.5703125" style="3" customWidth="1"/>
    <col min="11047" max="11047" width="20.7109375" style="3" customWidth="1"/>
    <col min="11048" max="11048" width="0" style="3" hidden="1" customWidth="1"/>
    <col min="11049" max="11049" width="16.85546875" style="3" customWidth="1"/>
    <col min="11050" max="11050" width="13.85546875" style="3" customWidth="1"/>
    <col min="11051" max="11051" width="9.85546875" style="3" customWidth="1"/>
    <col min="11052" max="11052" width="0" style="3" hidden="1" customWidth="1"/>
    <col min="11053" max="11053" width="14.7109375" style="3" customWidth="1"/>
    <col min="11054" max="11055" width="0" style="3" hidden="1" customWidth="1"/>
    <col min="11056" max="11056" width="20.5703125" style="3" customWidth="1"/>
    <col min="11057" max="11057" width="23" style="3" customWidth="1"/>
    <col min="11058" max="11060" width="0" style="3" hidden="1" customWidth="1"/>
    <col min="11061" max="11061" width="22.5703125" style="3" customWidth="1"/>
    <col min="11062" max="11062" width="22.42578125" style="3" customWidth="1"/>
    <col min="11063" max="11074" width="0" style="3" hidden="1" customWidth="1"/>
    <col min="11075" max="11075" width="25" style="3" customWidth="1"/>
    <col min="11076" max="11076" width="10.7109375" style="3" bestFit="1" customWidth="1"/>
    <col min="11077" max="11264" width="9.140625" style="3"/>
    <col min="11265" max="11265" width="6.140625" style="3" customWidth="1"/>
    <col min="11266" max="11266" width="0" style="3" hidden="1" customWidth="1"/>
    <col min="11267" max="11267" width="32.42578125" style="3" customWidth="1"/>
    <col min="11268" max="11271" width="0" style="3" hidden="1" customWidth="1"/>
    <col min="11272" max="11272" width="11.140625" style="3" customWidth="1"/>
    <col min="11273" max="11273" width="9.28515625" style="3" customWidth="1"/>
    <col min="11274" max="11274" width="12.140625" style="3" customWidth="1"/>
    <col min="11275" max="11275" width="13" style="3" customWidth="1"/>
    <col min="11276" max="11276" width="9.7109375" style="3" customWidth="1"/>
    <col min="11277" max="11277" width="8.7109375" style="3" customWidth="1"/>
    <col min="11278" max="11278" width="13.5703125" style="3" customWidth="1"/>
    <col min="11279" max="11279" width="10.140625" style="3" customWidth="1"/>
    <col min="11280" max="11289" width="0" style="3" hidden="1" customWidth="1"/>
    <col min="11290" max="11290" width="15.140625" style="3" customWidth="1"/>
    <col min="11291" max="11291" width="16.140625" style="3" customWidth="1"/>
    <col min="11292" max="11292" width="14.140625" style="3" customWidth="1"/>
    <col min="11293" max="11298" width="0" style="3" hidden="1" customWidth="1"/>
    <col min="11299" max="11299" width="16" style="3" customWidth="1"/>
    <col min="11300" max="11300" width="13.5703125" style="3" customWidth="1"/>
    <col min="11301" max="11301" width="0" style="3" hidden="1" customWidth="1"/>
    <col min="11302" max="11302" width="12.5703125" style="3" customWidth="1"/>
    <col min="11303" max="11303" width="20.7109375" style="3" customWidth="1"/>
    <col min="11304" max="11304" width="0" style="3" hidden="1" customWidth="1"/>
    <col min="11305" max="11305" width="16.85546875" style="3" customWidth="1"/>
    <col min="11306" max="11306" width="13.85546875" style="3" customWidth="1"/>
    <col min="11307" max="11307" width="9.85546875" style="3" customWidth="1"/>
    <col min="11308" max="11308" width="0" style="3" hidden="1" customWidth="1"/>
    <col min="11309" max="11309" width="14.7109375" style="3" customWidth="1"/>
    <col min="11310" max="11311" width="0" style="3" hidden="1" customWidth="1"/>
    <col min="11312" max="11312" width="20.5703125" style="3" customWidth="1"/>
    <col min="11313" max="11313" width="23" style="3" customWidth="1"/>
    <col min="11314" max="11316" width="0" style="3" hidden="1" customWidth="1"/>
    <col min="11317" max="11317" width="22.5703125" style="3" customWidth="1"/>
    <col min="11318" max="11318" width="22.42578125" style="3" customWidth="1"/>
    <col min="11319" max="11330" width="0" style="3" hidden="1" customWidth="1"/>
    <col min="11331" max="11331" width="25" style="3" customWidth="1"/>
    <col min="11332" max="11332" width="10.7109375" style="3" bestFit="1" customWidth="1"/>
    <col min="11333" max="11520" width="9.140625" style="3"/>
    <col min="11521" max="11521" width="6.140625" style="3" customWidth="1"/>
    <col min="11522" max="11522" width="0" style="3" hidden="1" customWidth="1"/>
    <col min="11523" max="11523" width="32.42578125" style="3" customWidth="1"/>
    <col min="11524" max="11527" width="0" style="3" hidden="1" customWidth="1"/>
    <col min="11528" max="11528" width="11.140625" style="3" customWidth="1"/>
    <col min="11529" max="11529" width="9.28515625" style="3" customWidth="1"/>
    <col min="11530" max="11530" width="12.140625" style="3" customWidth="1"/>
    <col min="11531" max="11531" width="13" style="3" customWidth="1"/>
    <col min="11532" max="11532" width="9.7109375" style="3" customWidth="1"/>
    <col min="11533" max="11533" width="8.7109375" style="3" customWidth="1"/>
    <col min="11534" max="11534" width="13.5703125" style="3" customWidth="1"/>
    <col min="11535" max="11535" width="10.140625" style="3" customWidth="1"/>
    <col min="11536" max="11545" width="0" style="3" hidden="1" customWidth="1"/>
    <col min="11546" max="11546" width="15.140625" style="3" customWidth="1"/>
    <col min="11547" max="11547" width="16.140625" style="3" customWidth="1"/>
    <col min="11548" max="11548" width="14.140625" style="3" customWidth="1"/>
    <col min="11549" max="11554" width="0" style="3" hidden="1" customWidth="1"/>
    <col min="11555" max="11555" width="16" style="3" customWidth="1"/>
    <col min="11556" max="11556" width="13.5703125" style="3" customWidth="1"/>
    <col min="11557" max="11557" width="0" style="3" hidden="1" customWidth="1"/>
    <col min="11558" max="11558" width="12.5703125" style="3" customWidth="1"/>
    <col min="11559" max="11559" width="20.7109375" style="3" customWidth="1"/>
    <col min="11560" max="11560" width="0" style="3" hidden="1" customWidth="1"/>
    <col min="11561" max="11561" width="16.85546875" style="3" customWidth="1"/>
    <col min="11562" max="11562" width="13.85546875" style="3" customWidth="1"/>
    <col min="11563" max="11563" width="9.85546875" style="3" customWidth="1"/>
    <col min="11564" max="11564" width="0" style="3" hidden="1" customWidth="1"/>
    <col min="11565" max="11565" width="14.7109375" style="3" customWidth="1"/>
    <col min="11566" max="11567" width="0" style="3" hidden="1" customWidth="1"/>
    <col min="11568" max="11568" width="20.5703125" style="3" customWidth="1"/>
    <col min="11569" max="11569" width="23" style="3" customWidth="1"/>
    <col min="11570" max="11572" width="0" style="3" hidden="1" customWidth="1"/>
    <col min="11573" max="11573" width="22.5703125" style="3" customWidth="1"/>
    <col min="11574" max="11574" width="22.42578125" style="3" customWidth="1"/>
    <col min="11575" max="11586" width="0" style="3" hidden="1" customWidth="1"/>
    <col min="11587" max="11587" width="25" style="3" customWidth="1"/>
    <col min="11588" max="11588" width="10.7109375" style="3" bestFit="1" customWidth="1"/>
    <col min="11589" max="11776" width="9.140625" style="3"/>
    <col min="11777" max="11777" width="6.140625" style="3" customWidth="1"/>
    <col min="11778" max="11778" width="0" style="3" hidden="1" customWidth="1"/>
    <col min="11779" max="11779" width="32.42578125" style="3" customWidth="1"/>
    <col min="11780" max="11783" width="0" style="3" hidden="1" customWidth="1"/>
    <col min="11784" max="11784" width="11.140625" style="3" customWidth="1"/>
    <col min="11785" max="11785" width="9.28515625" style="3" customWidth="1"/>
    <col min="11786" max="11786" width="12.140625" style="3" customWidth="1"/>
    <col min="11787" max="11787" width="13" style="3" customWidth="1"/>
    <col min="11788" max="11788" width="9.7109375" style="3" customWidth="1"/>
    <col min="11789" max="11789" width="8.7109375" style="3" customWidth="1"/>
    <col min="11790" max="11790" width="13.5703125" style="3" customWidth="1"/>
    <col min="11791" max="11791" width="10.140625" style="3" customWidth="1"/>
    <col min="11792" max="11801" width="0" style="3" hidden="1" customWidth="1"/>
    <col min="11802" max="11802" width="15.140625" style="3" customWidth="1"/>
    <col min="11803" max="11803" width="16.140625" style="3" customWidth="1"/>
    <col min="11804" max="11804" width="14.140625" style="3" customWidth="1"/>
    <col min="11805" max="11810" width="0" style="3" hidden="1" customWidth="1"/>
    <col min="11811" max="11811" width="16" style="3" customWidth="1"/>
    <col min="11812" max="11812" width="13.5703125" style="3" customWidth="1"/>
    <col min="11813" max="11813" width="0" style="3" hidden="1" customWidth="1"/>
    <col min="11814" max="11814" width="12.5703125" style="3" customWidth="1"/>
    <col min="11815" max="11815" width="20.7109375" style="3" customWidth="1"/>
    <col min="11816" max="11816" width="0" style="3" hidden="1" customWidth="1"/>
    <col min="11817" max="11817" width="16.85546875" style="3" customWidth="1"/>
    <col min="11818" max="11818" width="13.85546875" style="3" customWidth="1"/>
    <col min="11819" max="11819" width="9.85546875" style="3" customWidth="1"/>
    <col min="11820" max="11820" width="0" style="3" hidden="1" customWidth="1"/>
    <col min="11821" max="11821" width="14.7109375" style="3" customWidth="1"/>
    <col min="11822" max="11823" width="0" style="3" hidden="1" customWidth="1"/>
    <col min="11824" max="11824" width="20.5703125" style="3" customWidth="1"/>
    <col min="11825" max="11825" width="23" style="3" customWidth="1"/>
    <col min="11826" max="11828" width="0" style="3" hidden="1" customWidth="1"/>
    <col min="11829" max="11829" width="22.5703125" style="3" customWidth="1"/>
    <col min="11830" max="11830" width="22.42578125" style="3" customWidth="1"/>
    <col min="11831" max="11842" width="0" style="3" hidden="1" customWidth="1"/>
    <col min="11843" max="11843" width="25" style="3" customWidth="1"/>
    <col min="11844" max="11844" width="10.7109375" style="3" bestFit="1" customWidth="1"/>
    <col min="11845" max="12032" width="9.140625" style="3"/>
    <col min="12033" max="12033" width="6.140625" style="3" customWidth="1"/>
    <col min="12034" max="12034" width="0" style="3" hidden="1" customWidth="1"/>
    <col min="12035" max="12035" width="32.42578125" style="3" customWidth="1"/>
    <col min="12036" max="12039" width="0" style="3" hidden="1" customWidth="1"/>
    <col min="12040" max="12040" width="11.140625" style="3" customWidth="1"/>
    <col min="12041" max="12041" width="9.28515625" style="3" customWidth="1"/>
    <col min="12042" max="12042" width="12.140625" style="3" customWidth="1"/>
    <col min="12043" max="12043" width="13" style="3" customWidth="1"/>
    <col min="12044" max="12044" width="9.7109375" style="3" customWidth="1"/>
    <col min="12045" max="12045" width="8.7109375" style="3" customWidth="1"/>
    <col min="12046" max="12046" width="13.5703125" style="3" customWidth="1"/>
    <col min="12047" max="12047" width="10.140625" style="3" customWidth="1"/>
    <col min="12048" max="12057" width="0" style="3" hidden="1" customWidth="1"/>
    <col min="12058" max="12058" width="15.140625" style="3" customWidth="1"/>
    <col min="12059" max="12059" width="16.140625" style="3" customWidth="1"/>
    <col min="12060" max="12060" width="14.140625" style="3" customWidth="1"/>
    <col min="12061" max="12066" width="0" style="3" hidden="1" customWidth="1"/>
    <col min="12067" max="12067" width="16" style="3" customWidth="1"/>
    <col min="12068" max="12068" width="13.5703125" style="3" customWidth="1"/>
    <col min="12069" max="12069" width="0" style="3" hidden="1" customWidth="1"/>
    <col min="12070" max="12070" width="12.5703125" style="3" customWidth="1"/>
    <col min="12071" max="12071" width="20.7109375" style="3" customWidth="1"/>
    <col min="12072" max="12072" width="0" style="3" hidden="1" customWidth="1"/>
    <col min="12073" max="12073" width="16.85546875" style="3" customWidth="1"/>
    <col min="12074" max="12074" width="13.85546875" style="3" customWidth="1"/>
    <col min="12075" max="12075" width="9.85546875" style="3" customWidth="1"/>
    <col min="12076" max="12076" width="0" style="3" hidden="1" customWidth="1"/>
    <col min="12077" max="12077" width="14.7109375" style="3" customWidth="1"/>
    <col min="12078" max="12079" width="0" style="3" hidden="1" customWidth="1"/>
    <col min="12080" max="12080" width="20.5703125" style="3" customWidth="1"/>
    <col min="12081" max="12081" width="23" style="3" customWidth="1"/>
    <col min="12082" max="12084" width="0" style="3" hidden="1" customWidth="1"/>
    <col min="12085" max="12085" width="22.5703125" style="3" customWidth="1"/>
    <col min="12086" max="12086" width="22.42578125" style="3" customWidth="1"/>
    <col min="12087" max="12098" width="0" style="3" hidden="1" customWidth="1"/>
    <col min="12099" max="12099" width="25" style="3" customWidth="1"/>
    <col min="12100" max="12100" width="10.7109375" style="3" bestFit="1" customWidth="1"/>
    <col min="12101" max="12288" width="9.140625" style="3"/>
    <col min="12289" max="12289" width="6.140625" style="3" customWidth="1"/>
    <col min="12290" max="12290" width="0" style="3" hidden="1" customWidth="1"/>
    <col min="12291" max="12291" width="32.42578125" style="3" customWidth="1"/>
    <col min="12292" max="12295" width="0" style="3" hidden="1" customWidth="1"/>
    <col min="12296" max="12296" width="11.140625" style="3" customWidth="1"/>
    <col min="12297" max="12297" width="9.28515625" style="3" customWidth="1"/>
    <col min="12298" max="12298" width="12.140625" style="3" customWidth="1"/>
    <col min="12299" max="12299" width="13" style="3" customWidth="1"/>
    <col min="12300" max="12300" width="9.7109375" style="3" customWidth="1"/>
    <col min="12301" max="12301" width="8.7109375" style="3" customWidth="1"/>
    <col min="12302" max="12302" width="13.5703125" style="3" customWidth="1"/>
    <col min="12303" max="12303" width="10.140625" style="3" customWidth="1"/>
    <col min="12304" max="12313" width="0" style="3" hidden="1" customWidth="1"/>
    <col min="12314" max="12314" width="15.140625" style="3" customWidth="1"/>
    <col min="12315" max="12315" width="16.140625" style="3" customWidth="1"/>
    <col min="12316" max="12316" width="14.140625" style="3" customWidth="1"/>
    <col min="12317" max="12322" width="0" style="3" hidden="1" customWidth="1"/>
    <col min="12323" max="12323" width="16" style="3" customWidth="1"/>
    <col min="12324" max="12324" width="13.5703125" style="3" customWidth="1"/>
    <col min="12325" max="12325" width="0" style="3" hidden="1" customWidth="1"/>
    <col min="12326" max="12326" width="12.5703125" style="3" customWidth="1"/>
    <col min="12327" max="12327" width="20.7109375" style="3" customWidth="1"/>
    <col min="12328" max="12328" width="0" style="3" hidden="1" customWidth="1"/>
    <col min="12329" max="12329" width="16.85546875" style="3" customWidth="1"/>
    <col min="12330" max="12330" width="13.85546875" style="3" customWidth="1"/>
    <col min="12331" max="12331" width="9.85546875" style="3" customWidth="1"/>
    <col min="12332" max="12332" width="0" style="3" hidden="1" customWidth="1"/>
    <col min="12333" max="12333" width="14.7109375" style="3" customWidth="1"/>
    <col min="12334" max="12335" width="0" style="3" hidden="1" customWidth="1"/>
    <col min="12336" max="12336" width="20.5703125" style="3" customWidth="1"/>
    <col min="12337" max="12337" width="23" style="3" customWidth="1"/>
    <col min="12338" max="12340" width="0" style="3" hidden="1" customWidth="1"/>
    <col min="12341" max="12341" width="22.5703125" style="3" customWidth="1"/>
    <col min="12342" max="12342" width="22.42578125" style="3" customWidth="1"/>
    <col min="12343" max="12354" width="0" style="3" hidden="1" customWidth="1"/>
    <col min="12355" max="12355" width="25" style="3" customWidth="1"/>
    <col min="12356" max="12356" width="10.7109375" style="3" bestFit="1" customWidth="1"/>
    <col min="12357" max="12544" width="9.140625" style="3"/>
    <col min="12545" max="12545" width="6.140625" style="3" customWidth="1"/>
    <col min="12546" max="12546" width="0" style="3" hidden="1" customWidth="1"/>
    <col min="12547" max="12547" width="32.42578125" style="3" customWidth="1"/>
    <col min="12548" max="12551" width="0" style="3" hidden="1" customWidth="1"/>
    <col min="12552" max="12552" width="11.140625" style="3" customWidth="1"/>
    <col min="12553" max="12553" width="9.28515625" style="3" customWidth="1"/>
    <col min="12554" max="12554" width="12.140625" style="3" customWidth="1"/>
    <col min="12555" max="12555" width="13" style="3" customWidth="1"/>
    <col min="12556" max="12556" width="9.7109375" style="3" customWidth="1"/>
    <col min="12557" max="12557" width="8.7109375" style="3" customWidth="1"/>
    <col min="12558" max="12558" width="13.5703125" style="3" customWidth="1"/>
    <col min="12559" max="12559" width="10.140625" style="3" customWidth="1"/>
    <col min="12560" max="12569" width="0" style="3" hidden="1" customWidth="1"/>
    <col min="12570" max="12570" width="15.140625" style="3" customWidth="1"/>
    <col min="12571" max="12571" width="16.140625" style="3" customWidth="1"/>
    <col min="12572" max="12572" width="14.140625" style="3" customWidth="1"/>
    <col min="12573" max="12578" width="0" style="3" hidden="1" customWidth="1"/>
    <col min="12579" max="12579" width="16" style="3" customWidth="1"/>
    <col min="12580" max="12580" width="13.5703125" style="3" customWidth="1"/>
    <col min="12581" max="12581" width="0" style="3" hidden="1" customWidth="1"/>
    <col min="12582" max="12582" width="12.5703125" style="3" customWidth="1"/>
    <col min="12583" max="12583" width="20.7109375" style="3" customWidth="1"/>
    <col min="12584" max="12584" width="0" style="3" hidden="1" customWidth="1"/>
    <col min="12585" max="12585" width="16.85546875" style="3" customWidth="1"/>
    <col min="12586" max="12586" width="13.85546875" style="3" customWidth="1"/>
    <col min="12587" max="12587" width="9.85546875" style="3" customWidth="1"/>
    <col min="12588" max="12588" width="0" style="3" hidden="1" customWidth="1"/>
    <col min="12589" max="12589" width="14.7109375" style="3" customWidth="1"/>
    <col min="12590" max="12591" width="0" style="3" hidden="1" customWidth="1"/>
    <col min="12592" max="12592" width="20.5703125" style="3" customWidth="1"/>
    <col min="12593" max="12593" width="23" style="3" customWidth="1"/>
    <col min="12594" max="12596" width="0" style="3" hidden="1" customWidth="1"/>
    <col min="12597" max="12597" width="22.5703125" style="3" customWidth="1"/>
    <col min="12598" max="12598" width="22.42578125" style="3" customWidth="1"/>
    <col min="12599" max="12610" width="0" style="3" hidden="1" customWidth="1"/>
    <col min="12611" max="12611" width="25" style="3" customWidth="1"/>
    <col min="12612" max="12612" width="10.7109375" style="3" bestFit="1" customWidth="1"/>
    <col min="12613" max="12800" width="9.140625" style="3"/>
    <col min="12801" max="12801" width="6.140625" style="3" customWidth="1"/>
    <col min="12802" max="12802" width="0" style="3" hidden="1" customWidth="1"/>
    <col min="12803" max="12803" width="32.42578125" style="3" customWidth="1"/>
    <col min="12804" max="12807" width="0" style="3" hidden="1" customWidth="1"/>
    <col min="12808" max="12808" width="11.140625" style="3" customWidth="1"/>
    <col min="12809" max="12809" width="9.28515625" style="3" customWidth="1"/>
    <col min="12810" max="12810" width="12.140625" style="3" customWidth="1"/>
    <col min="12811" max="12811" width="13" style="3" customWidth="1"/>
    <col min="12812" max="12812" width="9.7109375" style="3" customWidth="1"/>
    <col min="12813" max="12813" width="8.7109375" style="3" customWidth="1"/>
    <col min="12814" max="12814" width="13.5703125" style="3" customWidth="1"/>
    <col min="12815" max="12815" width="10.140625" style="3" customWidth="1"/>
    <col min="12816" max="12825" width="0" style="3" hidden="1" customWidth="1"/>
    <col min="12826" max="12826" width="15.140625" style="3" customWidth="1"/>
    <col min="12827" max="12827" width="16.140625" style="3" customWidth="1"/>
    <col min="12828" max="12828" width="14.140625" style="3" customWidth="1"/>
    <col min="12829" max="12834" width="0" style="3" hidden="1" customWidth="1"/>
    <col min="12835" max="12835" width="16" style="3" customWidth="1"/>
    <col min="12836" max="12836" width="13.5703125" style="3" customWidth="1"/>
    <col min="12837" max="12837" width="0" style="3" hidden="1" customWidth="1"/>
    <col min="12838" max="12838" width="12.5703125" style="3" customWidth="1"/>
    <col min="12839" max="12839" width="20.7109375" style="3" customWidth="1"/>
    <col min="12840" max="12840" width="0" style="3" hidden="1" customWidth="1"/>
    <col min="12841" max="12841" width="16.85546875" style="3" customWidth="1"/>
    <col min="12842" max="12842" width="13.85546875" style="3" customWidth="1"/>
    <col min="12843" max="12843" width="9.85546875" style="3" customWidth="1"/>
    <col min="12844" max="12844" width="0" style="3" hidden="1" customWidth="1"/>
    <col min="12845" max="12845" width="14.7109375" style="3" customWidth="1"/>
    <col min="12846" max="12847" width="0" style="3" hidden="1" customWidth="1"/>
    <col min="12848" max="12848" width="20.5703125" style="3" customWidth="1"/>
    <col min="12849" max="12849" width="23" style="3" customWidth="1"/>
    <col min="12850" max="12852" width="0" style="3" hidden="1" customWidth="1"/>
    <col min="12853" max="12853" width="22.5703125" style="3" customWidth="1"/>
    <col min="12854" max="12854" width="22.42578125" style="3" customWidth="1"/>
    <col min="12855" max="12866" width="0" style="3" hidden="1" customWidth="1"/>
    <col min="12867" max="12867" width="25" style="3" customWidth="1"/>
    <col min="12868" max="12868" width="10.7109375" style="3" bestFit="1" customWidth="1"/>
    <col min="12869" max="13056" width="9.140625" style="3"/>
    <col min="13057" max="13057" width="6.140625" style="3" customWidth="1"/>
    <col min="13058" max="13058" width="0" style="3" hidden="1" customWidth="1"/>
    <col min="13059" max="13059" width="32.42578125" style="3" customWidth="1"/>
    <col min="13060" max="13063" width="0" style="3" hidden="1" customWidth="1"/>
    <col min="13064" max="13064" width="11.140625" style="3" customWidth="1"/>
    <col min="13065" max="13065" width="9.28515625" style="3" customWidth="1"/>
    <col min="13066" max="13066" width="12.140625" style="3" customWidth="1"/>
    <col min="13067" max="13067" width="13" style="3" customWidth="1"/>
    <col min="13068" max="13068" width="9.7109375" style="3" customWidth="1"/>
    <col min="13069" max="13069" width="8.7109375" style="3" customWidth="1"/>
    <col min="13070" max="13070" width="13.5703125" style="3" customWidth="1"/>
    <col min="13071" max="13071" width="10.140625" style="3" customWidth="1"/>
    <col min="13072" max="13081" width="0" style="3" hidden="1" customWidth="1"/>
    <col min="13082" max="13082" width="15.140625" style="3" customWidth="1"/>
    <col min="13083" max="13083" width="16.140625" style="3" customWidth="1"/>
    <col min="13084" max="13084" width="14.140625" style="3" customWidth="1"/>
    <col min="13085" max="13090" width="0" style="3" hidden="1" customWidth="1"/>
    <col min="13091" max="13091" width="16" style="3" customWidth="1"/>
    <col min="13092" max="13092" width="13.5703125" style="3" customWidth="1"/>
    <col min="13093" max="13093" width="0" style="3" hidden="1" customWidth="1"/>
    <col min="13094" max="13094" width="12.5703125" style="3" customWidth="1"/>
    <col min="13095" max="13095" width="20.7109375" style="3" customWidth="1"/>
    <col min="13096" max="13096" width="0" style="3" hidden="1" customWidth="1"/>
    <col min="13097" max="13097" width="16.85546875" style="3" customWidth="1"/>
    <col min="13098" max="13098" width="13.85546875" style="3" customWidth="1"/>
    <col min="13099" max="13099" width="9.85546875" style="3" customWidth="1"/>
    <col min="13100" max="13100" width="0" style="3" hidden="1" customWidth="1"/>
    <col min="13101" max="13101" width="14.7109375" style="3" customWidth="1"/>
    <col min="13102" max="13103" width="0" style="3" hidden="1" customWidth="1"/>
    <col min="13104" max="13104" width="20.5703125" style="3" customWidth="1"/>
    <col min="13105" max="13105" width="23" style="3" customWidth="1"/>
    <col min="13106" max="13108" width="0" style="3" hidden="1" customWidth="1"/>
    <col min="13109" max="13109" width="22.5703125" style="3" customWidth="1"/>
    <col min="13110" max="13110" width="22.42578125" style="3" customWidth="1"/>
    <col min="13111" max="13122" width="0" style="3" hidden="1" customWidth="1"/>
    <col min="13123" max="13123" width="25" style="3" customWidth="1"/>
    <col min="13124" max="13124" width="10.7109375" style="3" bestFit="1" customWidth="1"/>
    <col min="13125" max="13312" width="9.140625" style="3"/>
    <col min="13313" max="13313" width="6.140625" style="3" customWidth="1"/>
    <col min="13314" max="13314" width="0" style="3" hidden="1" customWidth="1"/>
    <col min="13315" max="13315" width="32.42578125" style="3" customWidth="1"/>
    <col min="13316" max="13319" width="0" style="3" hidden="1" customWidth="1"/>
    <col min="13320" max="13320" width="11.140625" style="3" customWidth="1"/>
    <col min="13321" max="13321" width="9.28515625" style="3" customWidth="1"/>
    <col min="13322" max="13322" width="12.140625" style="3" customWidth="1"/>
    <col min="13323" max="13323" width="13" style="3" customWidth="1"/>
    <col min="13324" max="13324" width="9.7109375" style="3" customWidth="1"/>
    <col min="13325" max="13325" width="8.7109375" style="3" customWidth="1"/>
    <col min="13326" max="13326" width="13.5703125" style="3" customWidth="1"/>
    <col min="13327" max="13327" width="10.140625" style="3" customWidth="1"/>
    <col min="13328" max="13337" width="0" style="3" hidden="1" customWidth="1"/>
    <col min="13338" max="13338" width="15.140625" style="3" customWidth="1"/>
    <col min="13339" max="13339" width="16.140625" style="3" customWidth="1"/>
    <col min="13340" max="13340" width="14.140625" style="3" customWidth="1"/>
    <col min="13341" max="13346" width="0" style="3" hidden="1" customWidth="1"/>
    <col min="13347" max="13347" width="16" style="3" customWidth="1"/>
    <col min="13348" max="13348" width="13.5703125" style="3" customWidth="1"/>
    <col min="13349" max="13349" width="0" style="3" hidden="1" customWidth="1"/>
    <col min="13350" max="13350" width="12.5703125" style="3" customWidth="1"/>
    <col min="13351" max="13351" width="20.7109375" style="3" customWidth="1"/>
    <col min="13352" max="13352" width="0" style="3" hidden="1" customWidth="1"/>
    <col min="13353" max="13353" width="16.85546875" style="3" customWidth="1"/>
    <col min="13354" max="13354" width="13.85546875" style="3" customWidth="1"/>
    <col min="13355" max="13355" width="9.85546875" style="3" customWidth="1"/>
    <col min="13356" max="13356" width="0" style="3" hidden="1" customWidth="1"/>
    <col min="13357" max="13357" width="14.7109375" style="3" customWidth="1"/>
    <col min="13358" max="13359" width="0" style="3" hidden="1" customWidth="1"/>
    <col min="13360" max="13360" width="20.5703125" style="3" customWidth="1"/>
    <col min="13361" max="13361" width="23" style="3" customWidth="1"/>
    <col min="13362" max="13364" width="0" style="3" hidden="1" customWidth="1"/>
    <col min="13365" max="13365" width="22.5703125" style="3" customWidth="1"/>
    <col min="13366" max="13366" width="22.42578125" style="3" customWidth="1"/>
    <col min="13367" max="13378" width="0" style="3" hidden="1" customWidth="1"/>
    <col min="13379" max="13379" width="25" style="3" customWidth="1"/>
    <col min="13380" max="13380" width="10.7109375" style="3" bestFit="1" customWidth="1"/>
    <col min="13381" max="13568" width="9.140625" style="3"/>
    <col min="13569" max="13569" width="6.140625" style="3" customWidth="1"/>
    <col min="13570" max="13570" width="0" style="3" hidden="1" customWidth="1"/>
    <col min="13571" max="13571" width="32.42578125" style="3" customWidth="1"/>
    <col min="13572" max="13575" width="0" style="3" hidden="1" customWidth="1"/>
    <col min="13576" max="13576" width="11.140625" style="3" customWidth="1"/>
    <col min="13577" max="13577" width="9.28515625" style="3" customWidth="1"/>
    <col min="13578" max="13578" width="12.140625" style="3" customWidth="1"/>
    <col min="13579" max="13579" width="13" style="3" customWidth="1"/>
    <col min="13580" max="13580" width="9.7109375" style="3" customWidth="1"/>
    <col min="13581" max="13581" width="8.7109375" style="3" customWidth="1"/>
    <col min="13582" max="13582" width="13.5703125" style="3" customWidth="1"/>
    <col min="13583" max="13583" width="10.140625" style="3" customWidth="1"/>
    <col min="13584" max="13593" width="0" style="3" hidden="1" customWidth="1"/>
    <col min="13594" max="13594" width="15.140625" style="3" customWidth="1"/>
    <col min="13595" max="13595" width="16.140625" style="3" customWidth="1"/>
    <col min="13596" max="13596" width="14.140625" style="3" customWidth="1"/>
    <col min="13597" max="13602" width="0" style="3" hidden="1" customWidth="1"/>
    <col min="13603" max="13603" width="16" style="3" customWidth="1"/>
    <col min="13604" max="13604" width="13.5703125" style="3" customWidth="1"/>
    <col min="13605" max="13605" width="0" style="3" hidden="1" customWidth="1"/>
    <col min="13606" max="13606" width="12.5703125" style="3" customWidth="1"/>
    <col min="13607" max="13607" width="20.7109375" style="3" customWidth="1"/>
    <col min="13608" max="13608" width="0" style="3" hidden="1" customWidth="1"/>
    <col min="13609" max="13609" width="16.85546875" style="3" customWidth="1"/>
    <col min="13610" max="13610" width="13.85546875" style="3" customWidth="1"/>
    <col min="13611" max="13611" width="9.85546875" style="3" customWidth="1"/>
    <col min="13612" max="13612" width="0" style="3" hidden="1" customWidth="1"/>
    <col min="13613" max="13613" width="14.7109375" style="3" customWidth="1"/>
    <col min="13614" max="13615" width="0" style="3" hidden="1" customWidth="1"/>
    <col min="13616" max="13616" width="20.5703125" style="3" customWidth="1"/>
    <col min="13617" max="13617" width="23" style="3" customWidth="1"/>
    <col min="13618" max="13620" width="0" style="3" hidden="1" customWidth="1"/>
    <col min="13621" max="13621" width="22.5703125" style="3" customWidth="1"/>
    <col min="13622" max="13622" width="22.42578125" style="3" customWidth="1"/>
    <col min="13623" max="13634" width="0" style="3" hidden="1" customWidth="1"/>
    <col min="13635" max="13635" width="25" style="3" customWidth="1"/>
    <col min="13636" max="13636" width="10.7109375" style="3" bestFit="1" customWidth="1"/>
    <col min="13637" max="13824" width="9.140625" style="3"/>
    <col min="13825" max="13825" width="6.140625" style="3" customWidth="1"/>
    <col min="13826" max="13826" width="0" style="3" hidden="1" customWidth="1"/>
    <col min="13827" max="13827" width="32.42578125" style="3" customWidth="1"/>
    <col min="13828" max="13831" width="0" style="3" hidden="1" customWidth="1"/>
    <col min="13832" max="13832" width="11.140625" style="3" customWidth="1"/>
    <col min="13833" max="13833" width="9.28515625" style="3" customWidth="1"/>
    <col min="13834" max="13834" width="12.140625" style="3" customWidth="1"/>
    <col min="13835" max="13835" width="13" style="3" customWidth="1"/>
    <col min="13836" max="13836" width="9.7109375" style="3" customWidth="1"/>
    <col min="13837" max="13837" width="8.7109375" style="3" customWidth="1"/>
    <col min="13838" max="13838" width="13.5703125" style="3" customWidth="1"/>
    <col min="13839" max="13839" width="10.140625" style="3" customWidth="1"/>
    <col min="13840" max="13849" width="0" style="3" hidden="1" customWidth="1"/>
    <col min="13850" max="13850" width="15.140625" style="3" customWidth="1"/>
    <col min="13851" max="13851" width="16.140625" style="3" customWidth="1"/>
    <col min="13852" max="13852" width="14.140625" style="3" customWidth="1"/>
    <col min="13853" max="13858" width="0" style="3" hidden="1" customWidth="1"/>
    <col min="13859" max="13859" width="16" style="3" customWidth="1"/>
    <col min="13860" max="13860" width="13.5703125" style="3" customWidth="1"/>
    <col min="13861" max="13861" width="0" style="3" hidden="1" customWidth="1"/>
    <col min="13862" max="13862" width="12.5703125" style="3" customWidth="1"/>
    <col min="13863" max="13863" width="20.7109375" style="3" customWidth="1"/>
    <col min="13864" max="13864" width="0" style="3" hidden="1" customWidth="1"/>
    <col min="13865" max="13865" width="16.85546875" style="3" customWidth="1"/>
    <col min="13866" max="13866" width="13.85546875" style="3" customWidth="1"/>
    <col min="13867" max="13867" width="9.85546875" style="3" customWidth="1"/>
    <col min="13868" max="13868" width="0" style="3" hidden="1" customWidth="1"/>
    <col min="13869" max="13869" width="14.7109375" style="3" customWidth="1"/>
    <col min="13870" max="13871" width="0" style="3" hidden="1" customWidth="1"/>
    <col min="13872" max="13872" width="20.5703125" style="3" customWidth="1"/>
    <col min="13873" max="13873" width="23" style="3" customWidth="1"/>
    <col min="13874" max="13876" width="0" style="3" hidden="1" customWidth="1"/>
    <col min="13877" max="13877" width="22.5703125" style="3" customWidth="1"/>
    <col min="13878" max="13878" width="22.42578125" style="3" customWidth="1"/>
    <col min="13879" max="13890" width="0" style="3" hidden="1" customWidth="1"/>
    <col min="13891" max="13891" width="25" style="3" customWidth="1"/>
    <col min="13892" max="13892" width="10.7109375" style="3" bestFit="1" customWidth="1"/>
    <col min="13893" max="14080" width="9.140625" style="3"/>
    <col min="14081" max="14081" width="6.140625" style="3" customWidth="1"/>
    <col min="14082" max="14082" width="0" style="3" hidden="1" customWidth="1"/>
    <col min="14083" max="14083" width="32.42578125" style="3" customWidth="1"/>
    <col min="14084" max="14087" width="0" style="3" hidden="1" customWidth="1"/>
    <col min="14088" max="14088" width="11.140625" style="3" customWidth="1"/>
    <col min="14089" max="14089" width="9.28515625" style="3" customWidth="1"/>
    <col min="14090" max="14090" width="12.140625" style="3" customWidth="1"/>
    <col min="14091" max="14091" width="13" style="3" customWidth="1"/>
    <col min="14092" max="14092" width="9.7109375" style="3" customWidth="1"/>
    <col min="14093" max="14093" width="8.7109375" style="3" customWidth="1"/>
    <col min="14094" max="14094" width="13.5703125" style="3" customWidth="1"/>
    <col min="14095" max="14095" width="10.140625" style="3" customWidth="1"/>
    <col min="14096" max="14105" width="0" style="3" hidden="1" customWidth="1"/>
    <col min="14106" max="14106" width="15.140625" style="3" customWidth="1"/>
    <col min="14107" max="14107" width="16.140625" style="3" customWidth="1"/>
    <col min="14108" max="14108" width="14.140625" style="3" customWidth="1"/>
    <col min="14109" max="14114" width="0" style="3" hidden="1" customWidth="1"/>
    <col min="14115" max="14115" width="16" style="3" customWidth="1"/>
    <col min="14116" max="14116" width="13.5703125" style="3" customWidth="1"/>
    <col min="14117" max="14117" width="0" style="3" hidden="1" customWidth="1"/>
    <col min="14118" max="14118" width="12.5703125" style="3" customWidth="1"/>
    <col min="14119" max="14119" width="20.7109375" style="3" customWidth="1"/>
    <col min="14120" max="14120" width="0" style="3" hidden="1" customWidth="1"/>
    <col min="14121" max="14121" width="16.85546875" style="3" customWidth="1"/>
    <col min="14122" max="14122" width="13.85546875" style="3" customWidth="1"/>
    <col min="14123" max="14123" width="9.85546875" style="3" customWidth="1"/>
    <col min="14124" max="14124" width="0" style="3" hidden="1" customWidth="1"/>
    <col min="14125" max="14125" width="14.7109375" style="3" customWidth="1"/>
    <col min="14126" max="14127" width="0" style="3" hidden="1" customWidth="1"/>
    <col min="14128" max="14128" width="20.5703125" style="3" customWidth="1"/>
    <col min="14129" max="14129" width="23" style="3" customWidth="1"/>
    <col min="14130" max="14132" width="0" style="3" hidden="1" customWidth="1"/>
    <col min="14133" max="14133" width="22.5703125" style="3" customWidth="1"/>
    <col min="14134" max="14134" width="22.42578125" style="3" customWidth="1"/>
    <col min="14135" max="14146" width="0" style="3" hidden="1" customWidth="1"/>
    <col min="14147" max="14147" width="25" style="3" customWidth="1"/>
    <col min="14148" max="14148" width="10.7109375" style="3" bestFit="1" customWidth="1"/>
    <col min="14149" max="14336" width="9.140625" style="3"/>
    <col min="14337" max="14337" width="6.140625" style="3" customWidth="1"/>
    <col min="14338" max="14338" width="0" style="3" hidden="1" customWidth="1"/>
    <col min="14339" max="14339" width="32.42578125" style="3" customWidth="1"/>
    <col min="14340" max="14343" width="0" style="3" hidden="1" customWidth="1"/>
    <col min="14344" max="14344" width="11.140625" style="3" customWidth="1"/>
    <col min="14345" max="14345" width="9.28515625" style="3" customWidth="1"/>
    <col min="14346" max="14346" width="12.140625" style="3" customWidth="1"/>
    <col min="14347" max="14347" width="13" style="3" customWidth="1"/>
    <col min="14348" max="14348" width="9.7109375" style="3" customWidth="1"/>
    <col min="14349" max="14349" width="8.7109375" style="3" customWidth="1"/>
    <col min="14350" max="14350" width="13.5703125" style="3" customWidth="1"/>
    <col min="14351" max="14351" width="10.140625" style="3" customWidth="1"/>
    <col min="14352" max="14361" width="0" style="3" hidden="1" customWidth="1"/>
    <col min="14362" max="14362" width="15.140625" style="3" customWidth="1"/>
    <col min="14363" max="14363" width="16.140625" style="3" customWidth="1"/>
    <col min="14364" max="14364" width="14.140625" style="3" customWidth="1"/>
    <col min="14365" max="14370" width="0" style="3" hidden="1" customWidth="1"/>
    <col min="14371" max="14371" width="16" style="3" customWidth="1"/>
    <col min="14372" max="14372" width="13.5703125" style="3" customWidth="1"/>
    <col min="14373" max="14373" width="0" style="3" hidden="1" customWidth="1"/>
    <col min="14374" max="14374" width="12.5703125" style="3" customWidth="1"/>
    <col min="14375" max="14375" width="20.7109375" style="3" customWidth="1"/>
    <col min="14376" max="14376" width="0" style="3" hidden="1" customWidth="1"/>
    <col min="14377" max="14377" width="16.85546875" style="3" customWidth="1"/>
    <col min="14378" max="14378" width="13.85546875" style="3" customWidth="1"/>
    <col min="14379" max="14379" width="9.85546875" style="3" customWidth="1"/>
    <col min="14380" max="14380" width="0" style="3" hidden="1" customWidth="1"/>
    <col min="14381" max="14381" width="14.7109375" style="3" customWidth="1"/>
    <col min="14382" max="14383" width="0" style="3" hidden="1" customWidth="1"/>
    <col min="14384" max="14384" width="20.5703125" style="3" customWidth="1"/>
    <col min="14385" max="14385" width="23" style="3" customWidth="1"/>
    <col min="14386" max="14388" width="0" style="3" hidden="1" customWidth="1"/>
    <col min="14389" max="14389" width="22.5703125" style="3" customWidth="1"/>
    <col min="14390" max="14390" width="22.42578125" style="3" customWidth="1"/>
    <col min="14391" max="14402" width="0" style="3" hidden="1" customWidth="1"/>
    <col min="14403" max="14403" width="25" style="3" customWidth="1"/>
    <col min="14404" max="14404" width="10.7109375" style="3" bestFit="1" customWidth="1"/>
    <col min="14405" max="14592" width="9.140625" style="3"/>
    <col min="14593" max="14593" width="6.140625" style="3" customWidth="1"/>
    <col min="14594" max="14594" width="0" style="3" hidden="1" customWidth="1"/>
    <col min="14595" max="14595" width="32.42578125" style="3" customWidth="1"/>
    <col min="14596" max="14599" width="0" style="3" hidden="1" customWidth="1"/>
    <col min="14600" max="14600" width="11.140625" style="3" customWidth="1"/>
    <col min="14601" max="14601" width="9.28515625" style="3" customWidth="1"/>
    <col min="14602" max="14602" width="12.140625" style="3" customWidth="1"/>
    <col min="14603" max="14603" width="13" style="3" customWidth="1"/>
    <col min="14604" max="14604" width="9.7109375" style="3" customWidth="1"/>
    <col min="14605" max="14605" width="8.7109375" style="3" customWidth="1"/>
    <col min="14606" max="14606" width="13.5703125" style="3" customWidth="1"/>
    <col min="14607" max="14607" width="10.140625" style="3" customWidth="1"/>
    <col min="14608" max="14617" width="0" style="3" hidden="1" customWidth="1"/>
    <col min="14618" max="14618" width="15.140625" style="3" customWidth="1"/>
    <col min="14619" max="14619" width="16.140625" style="3" customWidth="1"/>
    <col min="14620" max="14620" width="14.140625" style="3" customWidth="1"/>
    <col min="14621" max="14626" width="0" style="3" hidden="1" customWidth="1"/>
    <col min="14627" max="14627" width="16" style="3" customWidth="1"/>
    <col min="14628" max="14628" width="13.5703125" style="3" customWidth="1"/>
    <col min="14629" max="14629" width="0" style="3" hidden="1" customWidth="1"/>
    <col min="14630" max="14630" width="12.5703125" style="3" customWidth="1"/>
    <col min="14631" max="14631" width="20.7109375" style="3" customWidth="1"/>
    <col min="14632" max="14632" width="0" style="3" hidden="1" customWidth="1"/>
    <col min="14633" max="14633" width="16.85546875" style="3" customWidth="1"/>
    <col min="14634" max="14634" width="13.85546875" style="3" customWidth="1"/>
    <col min="14635" max="14635" width="9.85546875" style="3" customWidth="1"/>
    <col min="14636" max="14636" width="0" style="3" hidden="1" customWidth="1"/>
    <col min="14637" max="14637" width="14.7109375" style="3" customWidth="1"/>
    <col min="14638" max="14639" width="0" style="3" hidden="1" customWidth="1"/>
    <col min="14640" max="14640" width="20.5703125" style="3" customWidth="1"/>
    <col min="14641" max="14641" width="23" style="3" customWidth="1"/>
    <col min="14642" max="14644" width="0" style="3" hidden="1" customWidth="1"/>
    <col min="14645" max="14645" width="22.5703125" style="3" customWidth="1"/>
    <col min="14646" max="14646" width="22.42578125" style="3" customWidth="1"/>
    <col min="14647" max="14658" width="0" style="3" hidden="1" customWidth="1"/>
    <col min="14659" max="14659" width="25" style="3" customWidth="1"/>
    <col min="14660" max="14660" width="10.7109375" style="3" bestFit="1" customWidth="1"/>
    <col min="14661" max="14848" width="9.140625" style="3"/>
    <col min="14849" max="14849" width="6.140625" style="3" customWidth="1"/>
    <col min="14850" max="14850" width="0" style="3" hidden="1" customWidth="1"/>
    <col min="14851" max="14851" width="32.42578125" style="3" customWidth="1"/>
    <col min="14852" max="14855" width="0" style="3" hidden="1" customWidth="1"/>
    <col min="14856" max="14856" width="11.140625" style="3" customWidth="1"/>
    <col min="14857" max="14857" width="9.28515625" style="3" customWidth="1"/>
    <col min="14858" max="14858" width="12.140625" style="3" customWidth="1"/>
    <col min="14859" max="14859" width="13" style="3" customWidth="1"/>
    <col min="14860" max="14860" width="9.7109375" style="3" customWidth="1"/>
    <col min="14861" max="14861" width="8.7109375" style="3" customWidth="1"/>
    <col min="14862" max="14862" width="13.5703125" style="3" customWidth="1"/>
    <col min="14863" max="14863" width="10.140625" style="3" customWidth="1"/>
    <col min="14864" max="14873" width="0" style="3" hidden="1" customWidth="1"/>
    <col min="14874" max="14874" width="15.140625" style="3" customWidth="1"/>
    <col min="14875" max="14875" width="16.140625" style="3" customWidth="1"/>
    <col min="14876" max="14876" width="14.140625" style="3" customWidth="1"/>
    <col min="14877" max="14882" width="0" style="3" hidden="1" customWidth="1"/>
    <col min="14883" max="14883" width="16" style="3" customWidth="1"/>
    <col min="14884" max="14884" width="13.5703125" style="3" customWidth="1"/>
    <col min="14885" max="14885" width="0" style="3" hidden="1" customWidth="1"/>
    <col min="14886" max="14886" width="12.5703125" style="3" customWidth="1"/>
    <col min="14887" max="14887" width="20.7109375" style="3" customWidth="1"/>
    <col min="14888" max="14888" width="0" style="3" hidden="1" customWidth="1"/>
    <col min="14889" max="14889" width="16.85546875" style="3" customWidth="1"/>
    <col min="14890" max="14890" width="13.85546875" style="3" customWidth="1"/>
    <col min="14891" max="14891" width="9.85546875" style="3" customWidth="1"/>
    <col min="14892" max="14892" width="0" style="3" hidden="1" customWidth="1"/>
    <col min="14893" max="14893" width="14.7109375" style="3" customWidth="1"/>
    <col min="14894" max="14895" width="0" style="3" hidden="1" customWidth="1"/>
    <col min="14896" max="14896" width="20.5703125" style="3" customWidth="1"/>
    <col min="14897" max="14897" width="23" style="3" customWidth="1"/>
    <col min="14898" max="14900" width="0" style="3" hidden="1" customWidth="1"/>
    <col min="14901" max="14901" width="22.5703125" style="3" customWidth="1"/>
    <col min="14902" max="14902" width="22.42578125" style="3" customWidth="1"/>
    <col min="14903" max="14914" width="0" style="3" hidden="1" customWidth="1"/>
    <col min="14915" max="14915" width="25" style="3" customWidth="1"/>
    <col min="14916" max="14916" width="10.7109375" style="3" bestFit="1" customWidth="1"/>
    <col min="14917" max="15104" width="9.140625" style="3"/>
    <col min="15105" max="15105" width="6.140625" style="3" customWidth="1"/>
    <col min="15106" max="15106" width="0" style="3" hidden="1" customWidth="1"/>
    <col min="15107" max="15107" width="32.42578125" style="3" customWidth="1"/>
    <col min="15108" max="15111" width="0" style="3" hidden="1" customWidth="1"/>
    <col min="15112" max="15112" width="11.140625" style="3" customWidth="1"/>
    <col min="15113" max="15113" width="9.28515625" style="3" customWidth="1"/>
    <col min="15114" max="15114" width="12.140625" style="3" customWidth="1"/>
    <col min="15115" max="15115" width="13" style="3" customWidth="1"/>
    <col min="15116" max="15116" width="9.7109375" style="3" customWidth="1"/>
    <col min="15117" max="15117" width="8.7109375" style="3" customWidth="1"/>
    <col min="15118" max="15118" width="13.5703125" style="3" customWidth="1"/>
    <col min="15119" max="15119" width="10.140625" style="3" customWidth="1"/>
    <col min="15120" max="15129" width="0" style="3" hidden="1" customWidth="1"/>
    <col min="15130" max="15130" width="15.140625" style="3" customWidth="1"/>
    <col min="15131" max="15131" width="16.140625" style="3" customWidth="1"/>
    <col min="15132" max="15132" width="14.140625" style="3" customWidth="1"/>
    <col min="15133" max="15138" width="0" style="3" hidden="1" customWidth="1"/>
    <col min="15139" max="15139" width="16" style="3" customWidth="1"/>
    <col min="15140" max="15140" width="13.5703125" style="3" customWidth="1"/>
    <col min="15141" max="15141" width="0" style="3" hidden="1" customWidth="1"/>
    <col min="15142" max="15142" width="12.5703125" style="3" customWidth="1"/>
    <col min="15143" max="15143" width="20.7109375" style="3" customWidth="1"/>
    <col min="15144" max="15144" width="0" style="3" hidden="1" customWidth="1"/>
    <col min="15145" max="15145" width="16.85546875" style="3" customWidth="1"/>
    <col min="15146" max="15146" width="13.85546875" style="3" customWidth="1"/>
    <col min="15147" max="15147" width="9.85546875" style="3" customWidth="1"/>
    <col min="15148" max="15148" width="0" style="3" hidden="1" customWidth="1"/>
    <col min="15149" max="15149" width="14.7109375" style="3" customWidth="1"/>
    <col min="15150" max="15151" width="0" style="3" hidden="1" customWidth="1"/>
    <col min="15152" max="15152" width="20.5703125" style="3" customWidth="1"/>
    <col min="15153" max="15153" width="23" style="3" customWidth="1"/>
    <col min="15154" max="15156" width="0" style="3" hidden="1" customWidth="1"/>
    <col min="15157" max="15157" width="22.5703125" style="3" customWidth="1"/>
    <col min="15158" max="15158" width="22.42578125" style="3" customWidth="1"/>
    <col min="15159" max="15170" width="0" style="3" hidden="1" customWidth="1"/>
    <col min="15171" max="15171" width="25" style="3" customWidth="1"/>
    <col min="15172" max="15172" width="10.7109375" style="3" bestFit="1" customWidth="1"/>
    <col min="15173" max="15360" width="9.140625" style="3"/>
    <col min="15361" max="15361" width="6.140625" style="3" customWidth="1"/>
    <col min="15362" max="15362" width="0" style="3" hidden="1" customWidth="1"/>
    <col min="15363" max="15363" width="32.42578125" style="3" customWidth="1"/>
    <col min="15364" max="15367" width="0" style="3" hidden="1" customWidth="1"/>
    <col min="15368" max="15368" width="11.140625" style="3" customWidth="1"/>
    <col min="15369" max="15369" width="9.28515625" style="3" customWidth="1"/>
    <col min="15370" max="15370" width="12.140625" style="3" customWidth="1"/>
    <col min="15371" max="15371" width="13" style="3" customWidth="1"/>
    <col min="15372" max="15372" width="9.7109375" style="3" customWidth="1"/>
    <col min="15373" max="15373" width="8.7109375" style="3" customWidth="1"/>
    <col min="15374" max="15374" width="13.5703125" style="3" customWidth="1"/>
    <col min="15375" max="15375" width="10.140625" style="3" customWidth="1"/>
    <col min="15376" max="15385" width="0" style="3" hidden="1" customWidth="1"/>
    <col min="15386" max="15386" width="15.140625" style="3" customWidth="1"/>
    <col min="15387" max="15387" width="16.140625" style="3" customWidth="1"/>
    <col min="15388" max="15388" width="14.140625" style="3" customWidth="1"/>
    <col min="15389" max="15394" width="0" style="3" hidden="1" customWidth="1"/>
    <col min="15395" max="15395" width="16" style="3" customWidth="1"/>
    <col min="15396" max="15396" width="13.5703125" style="3" customWidth="1"/>
    <col min="15397" max="15397" width="0" style="3" hidden="1" customWidth="1"/>
    <col min="15398" max="15398" width="12.5703125" style="3" customWidth="1"/>
    <col min="15399" max="15399" width="20.7109375" style="3" customWidth="1"/>
    <col min="15400" max="15400" width="0" style="3" hidden="1" customWidth="1"/>
    <col min="15401" max="15401" width="16.85546875" style="3" customWidth="1"/>
    <col min="15402" max="15402" width="13.85546875" style="3" customWidth="1"/>
    <col min="15403" max="15403" width="9.85546875" style="3" customWidth="1"/>
    <col min="15404" max="15404" width="0" style="3" hidden="1" customWidth="1"/>
    <col min="15405" max="15405" width="14.7109375" style="3" customWidth="1"/>
    <col min="15406" max="15407" width="0" style="3" hidden="1" customWidth="1"/>
    <col min="15408" max="15408" width="20.5703125" style="3" customWidth="1"/>
    <col min="15409" max="15409" width="23" style="3" customWidth="1"/>
    <col min="15410" max="15412" width="0" style="3" hidden="1" customWidth="1"/>
    <col min="15413" max="15413" width="22.5703125" style="3" customWidth="1"/>
    <col min="15414" max="15414" width="22.42578125" style="3" customWidth="1"/>
    <col min="15415" max="15426" width="0" style="3" hidden="1" customWidth="1"/>
    <col min="15427" max="15427" width="25" style="3" customWidth="1"/>
    <col min="15428" max="15428" width="10.7109375" style="3" bestFit="1" customWidth="1"/>
    <col min="15429" max="15616" width="9.140625" style="3"/>
    <col min="15617" max="15617" width="6.140625" style="3" customWidth="1"/>
    <col min="15618" max="15618" width="0" style="3" hidden="1" customWidth="1"/>
    <col min="15619" max="15619" width="32.42578125" style="3" customWidth="1"/>
    <col min="15620" max="15623" width="0" style="3" hidden="1" customWidth="1"/>
    <col min="15624" max="15624" width="11.140625" style="3" customWidth="1"/>
    <col min="15625" max="15625" width="9.28515625" style="3" customWidth="1"/>
    <col min="15626" max="15626" width="12.140625" style="3" customWidth="1"/>
    <col min="15627" max="15627" width="13" style="3" customWidth="1"/>
    <col min="15628" max="15628" width="9.7109375" style="3" customWidth="1"/>
    <col min="15629" max="15629" width="8.7109375" style="3" customWidth="1"/>
    <col min="15630" max="15630" width="13.5703125" style="3" customWidth="1"/>
    <col min="15631" max="15631" width="10.140625" style="3" customWidth="1"/>
    <col min="15632" max="15641" width="0" style="3" hidden="1" customWidth="1"/>
    <col min="15642" max="15642" width="15.140625" style="3" customWidth="1"/>
    <col min="15643" max="15643" width="16.140625" style="3" customWidth="1"/>
    <col min="15644" max="15644" width="14.140625" style="3" customWidth="1"/>
    <col min="15645" max="15650" width="0" style="3" hidden="1" customWidth="1"/>
    <col min="15651" max="15651" width="16" style="3" customWidth="1"/>
    <col min="15652" max="15652" width="13.5703125" style="3" customWidth="1"/>
    <col min="15653" max="15653" width="0" style="3" hidden="1" customWidth="1"/>
    <col min="15654" max="15654" width="12.5703125" style="3" customWidth="1"/>
    <col min="15655" max="15655" width="20.7109375" style="3" customWidth="1"/>
    <col min="15656" max="15656" width="0" style="3" hidden="1" customWidth="1"/>
    <col min="15657" max="15657" width="16.85546875" style="3" customWidth="1"/>
    <col min="15658" max="15658" width="13.85546875" style="3" customWidth="1"/>
    <col min="15659" max="15659" width="9.85546875" style="3" customWidth="1"/>
    <col min="15660" max="15660" width="0" style="3" hidden="1" customWidth="1"/>
    <col min="15661" max="15661" width="14.7109375" style="3" customWidth="1"/>
    <col min="15662" max="15663" width="0" style="3" hidden="1" customWidth="1"/>
    <col min="15664" max="15664" width="20.5703125" style="3" customWidth="1"/>
    <col min="15665" max="15665" width="23" style="3" customWidth="1"/>
    <col min="15666" max="15668" width="0" style="3" hidden="1" customWidth="1"/>
    <col min="15669" max="15669" width="22.5703125" style="3" customWidth="1"/>
    <col min="15670" max="15670" width="22.42578125" style="3" customWidth="1"/>
    <col min="15671" max="15682" width="0" style="3" hidden="1" customWidth="1"/>
    <col min="15683" max="15683" width="25" style="3" customWidth="1"/>
    <col min="15684" max="15684" width="10.7109375" style="3" bestFit="1" customWidth="1"/>
    <col min="15685" max="15872" width="9.140625" style="3"/>
    <col min="15873" max="15873" width="6.140625" style="3" customWidth="1"/>
    <col min="15874" max="15874" width="0" style="3" hidden="1" customWidth="1"/>
    <col min="15875" max="15875" width="32.42578125" style="3" customWidth="1"/>
    <col min="15876" max="15879" width="0" style="3" hidden="1" customWidth="1"/>
    <col min="15880" max="15880" width="11.140625" style="3" customWidth="1"/>
    <col min="15881" max="15881" width="9.28515625" style="3" customWidth="1"/>
    <col min="15882" max="15882" width="12.140625" style="3" customWidth="1"/>
    <col min="15883" max="15883" width="13" style="3" customWidth="1"/>
    <col min="15884" max="15884" width="9.7109375" style="3" customWidth="1"/>
    <col min="15885" max="15885" width="8.7109375" style="3" customWidth="1"/>
    <col min="15886" max="15886" width="13.5703125" style="3" customWidth="1"/>
    <col min="15887" max="15887" width="10.140625" style="3" customWidth="1"/>
    <col min="15888" max="15897" width="0" style="3" hidden="1" customWidth="1"/>
    <col min="15898" max="15898" width="15.140625" style="3" customWidth="1"/>
    <col min="15899" max="15899" width="16.140625" style="3" customWidth="1"/>
    <col min="15900" max="15900" width="14.140625" style="3" customWidth="1"/>
    <col min="15901" max="15906" width="0" style="3" hidden="1" customWidth="1"/>
    <col min="15907" max="15907" width="16" style="3" customWidth="1"/>
    <col min="15908" max="15908" width="13.5703125" style="3" customWidth="1"/>
    <col min="15909" max="15909" width="0" style="3" hidden="1" customWidth="1"/>
    <col min="15910" max="15910" width="12.5703125" style="3" customWidth="1"/>
    <col min="15911" max="15911" width="20.7109375" style="3" customWidth="1"/>
    <col min="15912" max="15912" width="0" style="3" hidden="1" customWidth="1"/>
    <col min="15913" max="15913" width="16.85546875" style="3" customWidth="1"/>
    <col min="15914" max="15914" width="13.85546875" style="3" customWidth="1"/>
    <col min="15915" max="15915" width="9.85546875" style="3" customWidth="1"/>
    <col min="15916" max="15916" width="0" style="3" hidden="1" customWidth="1"/>
    <col min="15917" max="15917" width="14.7109375" style="3" customWidth="1"/>
    <col min="15918" max="15919" width="0" style="3" hidden="1" customWidth="1"/>
    <col min="15920" max="15920" width="20.5703125" style="3" customWidth="1"/>
    <col min="15921" max="15921" width="23" style="3" customWidth="1"/>
    <col min="15922" max="15924" width="0" style="3" hidden="1" customWidth="1"/>
    <col min="15925" max="15925" width="22.5703125" style="3" customWidth="1"/>
    <col min="15926" max="15926" width="22.42578125" style="3" customWidth="1"/>
    <col min="15927" max="15938" width="0" style="3" hidden="1" customWidth="1"/>
    <col min="15939" max="15939" width="25" style="3" customWidth="1"/>
    <col min="15940" max="15940" width="10.7109375" style="3" bestFit="1" customWidth="1"/>
    <col min="15941" max="16128" width="9.140625" style="3"/>
    <col min="16129" max="16129" width="6.140625" style="3" customWidth="1"/>
    <col min="16130" max="16130" width="0" style="3" hidden="1" customWidth="1"/>
    <col min="16131" max="16131" width="32.42578125" style="3" customWidth="1"/>
    <col min="16132" max="16135" width="0" style="3" hidden="1" customWidth="1"/>
    <col min="16136" max="16136" width="11.140625" style="3" customWidth="1"/>
    <col min="16137" max="16137" width="9.28515625" style="3" customWidth="1"/>
    <col min="16138" max="16138" width="12.140625" style="3" customWidth="1"/>
    <col min="16139" max="16139" width="13" style="3" customWidth="1"/>
    <col min="16140" max="16140" width="9.7109375" style="3" customWidth="1"/>
    <col min="16141" max="16141" width="8.7109375" style="3" customWidth="1"/>
    <col min="16142" max="16142" width="13.5703125" style="3" customWidth="1"/>
    <col min="16143" max="16143" width="10.140625" style="3" customWidth="1"/>
    <col min="16144" max="16153" width="0" style="3" hidden="1" customWidth="1"/>
    <col min="16154" max="16154" width="15.140625" style="3" customWidth="1"/>
    <col min="16155" max="16155" width="16.140625" style="3" customWidth="1"/>
    <col min="16156" max="16156" width="14.140625" style="3" customWidth="1"/>
    <col min="16157" max="16162" width="0" style="3" hidden="1" customWidth="1"/>
    <col min="16163" max="16163" width="16" style="3" customWidth="1"/>
    <col min="16164" max="16164" width="13.5703125" style="3" customWidth="1"/>
    <col min="16165" max="16165" width="0" style="3" hidden="1" customWidth="1"/>
    <col min="16166" max="16166" width="12.5703125" style="3" customWidth="1"/>
    <col min="16167" max="16167" width="20.7109375" style="3" customWidth="1"/>
    <col min="16168" max="16168" width="0" style="3" hidden="1" customWidth="1"/>
    <col min="16169" max="16169" width="16.85546875" style="3" customWidth="1"/>
    <col min="16170" max="16170" width="13.85546875" style="3" customWidth="1"/>
    <col min="16171" max="16171" width="9.85546875" style="3" customWidth="1"/>
    <col min="16172" max="16172" width="0" style="3" hidden="1" customWidth="1"/>
    <col min="16173" max="16173" width="14.7109375" style="3" customWidth="1"/>
    <col min="16174" max="16175" width="0" style="3" hidden="1" customWidth="1"/>
    <col min="16176" max="16176" width="20.5703125" style="3" customWidth="1"/>
    <col min="16177" max="16177" width="23" style="3" customWidth="1"/>
    <col min="16178" max="16180" width="0" style="3" hidden="1" customWidth="1"/>
    <col min="16181" max="16181" width="22.5703125" style="3" customWidth="1"/>
    <col min="16182" max="16182" width="22.42578125" style="3" customWidth="1"/>
    <col min="16183" max="16194" width="0" style="3" hidden="1" customWidth="1"/>
    <col min="16195" max="16195" width="25" style="3" customWidth="1"/>
    <col min="16196" max="16196" width="10.7109375" style="3" bestFit="1" customWidth="1"/>
    <col min="16197" max="16384" width="9.140625" style="3"/>
  </cols>
  <sheetData>
    <row r="1" spans="1:68" ht="56.45" customHeight="1" x14ac:dyDescent="0.25">
      <c r="A1" s="250" t="s">
        <v>0</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row>
    <row r="2" spans="1:68" ht="47.25" customHeight="1" x14ac:dyDescent="0.25">
      <c r="A2" s="251" t="s">
        <v>1</v>
      </c>
      <c r="B2" s="251"/>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row>
    <row r="3" spans="1:68" ht="37.9" customHeight="1" x14ac:dyDescent="0.25">
      <c r="A3" s="252" t="s">
        <v>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row>
    <row r="4" spans="1:68" ht="40.9" hidden="1" customHeight="1" x14ac:dyDescent="0.25">
      <c r="A4" s="253" t="s">
        <v>3</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4"/>
    </row>
    <row r="5" spans="1:68" s="11" customFormat="1" ht="18" customHeight="1" x14ac:dyDescent="0.25">
      <c r="A5" s="249" t="s">
        <v>4</v>
      </c>
      <c r="B5" s="5"/>
      <c r="C5" s="246" t="s">
        <v>5</v>
      </c>
      <c r="D5" s="246" t="s">
        <v>6</v>
      </c>
      <c r="E5" s="246" t="s">
        <v>7</v>
      </c>
      <c r="F5" s="246" t="s">
        <v>8</v>
      </c>
      <c r="G5" s="246" t="s">
        <v>9</v>
      </c>
      <c r="H5" s="242" t="s">
        <v>10</v>
      </c>
      <c r="I5" s="254"/>
      <c r="J5" s="243"/>
      <c r="K5" s="249" t="s">
        <v>11</v>
      </c>
      <c r="L5" s="242" t="s">
        <v>12</v>
      </c>
      <c r="M5" s="254"/>
      <c r="N5" s="254"/>
      <c r="O5" s="243"/>
      <c r="P5" s="6"/>
      <c r="Q5" s="6"/>
      <c r="R5" s="6"/>
      <c r="S5" s="6"/>
      <c r="T5" s="254" t="s">
        <v>13</v>
      </c>
      <c r="U5" s="254"/>
      <c r="V5" s="6"/>
      <c r="W5" s="6"/>
      <c r="X5" s="6"/>
      <c r="Y5" s="6"/>
      <c r="Z5" s="242" t="s">
        <v>14</v>
      </c>
      <c r="AA5" s="254"/>
      <c r="AB5" s="254"/>
      <c r="AC5" s="254"/>
      <c r="AD5" s="254"/>
      <c r="AE5" s="8"/>
      <c r="AF5" s="242" t="s">
        <v>15</v>
      </c>
      <c r="AG5" s="243"/>
      <c r="AH5" s="7"/>
      <c r="AI5" s="246" t="s">
        <v>16</v>
      </c>
      <c r="AJ5" s="246" t="s">
        <v>17</v>
      </c>
      <c r="AK5" s="249" t="s">
        <v>18</v>
      </c>
      <c r="AL5" s="246" t="s">
        <v>19</v>
      </c>
      <c r="AM5" s="220" t="s">
        <v>20</v>
      </c>
      <c r="AN5" s="220" t="s">
        <v>21</v>
      </c>
      <c r="AO5" s="224" t="s">
        <v>22</v>
      </c>
      <c r="AP5" s="224"/>
      <c r="AQ5" s="224"/>
      <c r="AR5" s="224"/>
      <c r="AS5" s="224"/>
      <c r="AT5" s="224"/>
      <c r="AU5" s="224"/>
      <c r="AV5" s="224"/>
      <c r="AW5" s="225" t="s">
        <v>23</v>
      </c>
      <c r="AX5" s="9"/>
      <c r="AY5" s="9"/>
      <c r="AZ5" s="9"/>
      <c r="BA5" s="228" t="s">
        <v>24</v>
      </c>
      <c r="BB5" s="228" t="s">
        <v>25</v>
      </c>
      <c r="BC5" s="228" t="s">
        <v>26</v>
      </c>
      <c r="BD5" s="228" t="s">
        <v>27</v>
      </c>
      <c r="BE5" s="231" t="s">
        <v>28</v>
      </c>
      <c r="BF5" s="232"/>
      <c r="BG5" s="228" t="s">
        <v>29</v>
      </c>
      <c r="BH5" s="235" t="s">
        <v>30</v>
      </c>
      <c r="BI5" s="236" t="s">
        <v>31</v>
      </c>
      <c r="BJ5" s="239" t="s">
        <v>32</v>
      </c>
      <c r="BK5" s="10"/>
      <c r="BN5" s="223" t="s">
        <v>33</v>
      </c>
    </row>
    <row r="6" spans="1:68" s="11" customFormat="1" ht="39" customHeight="1" x14ac:dyDescent="0.25">
      <c r="A6" s="249"/>
      <c r="B6" s="12"/>
      <c r="C6" s="247"/>
      <c r="D6" s="247"/>
      <c r="E6" s="247"/>
      <c r="F6" s="247"/>
      <c r="G6" s="247"/>
      <c r="H6" s="244"/>
      <c r="I6" s="223"/>
      <c r="J6" s="245"/>
      <c r="K6" s="249"/>
      <c r="L6" s="255"/>
      <c r="M6" s="256"/>
      <c r="N6" s="256"/>
      <c r="O6" s="257"/>
      <c r="P6" s="14"/>
      <c r="Q6" s="14"/>
      <c r="R6" s="14"/>
      <c r="S6" s="14"/>
      <c r="T6" s="256"/>
      <c r="U6" s="256"/>
      <c r="V6" s="14"/>
      <c r="W6" s="14"/>
      <c r="X6" s="14"/>
      <c r="Y6" s="14"/>
      <c r="Z6" s="255"/>
      <c r="AA6" s="256"/>
      <c r="AB6" s="256"/>
      <c r="AC6" s="256"/>
      <c r="AD6" s="256"/>
      <c r="AE6" s="15"/>
      <c r="AF6" s="244"/>
      <c r="AG6" s="245"/>
      <c r="AH6" s="13"/>
      <c r="AI6" s="247"/>
      <c r="AJ6" s="247"/>
      <c r="AK6" s="249"/>
      <c r="AL6" s="247"/>
      <c r="AM6" s="221"/>
      <c r="AN6" s="221"/>
      <c r="AO6" s="224"/>
      <c r="AP6" s="224"/>
      <c r="AQ6" s="224"/>
      <c r="AR6" s="224"/>
      <c r="AS6" s="224"/>
      <c r="AT6" s="224"/>
      <c r="AU6" s="224"/>
      <c r="AV6" s="224"/>
      <c r="AW6" s="226"/>
      <c r="AX6" s="9"/>
      <c r="AY6" s="9"/>
      <c r="AZ6" s="9"/>
      <c r="BA6" s="229"/>
      <c r="BB6" s="229"/>
      <c r="BC6" s="229"/>
      <c r="BD6" s="229"/>
      <c r="BE6" s="233"/>
      <c r="BF6" s="234"/>
      <c r="BG6" s="229"/>
      <c r="BH6" s="235"/>
      <c r="BI6" s="237"/>
      <c r="BJ6" s="240"/>
      <c r="BK6" s="10"/>
      <c r="BN6" s="223"/>
    </row>
    <row r="7" spans="1:68" s="11" customFormat="1" ht="140.25" customHeight="1" x14ac:dyDescent="0.25">
      <c r="A7" s="249"/>
      <c r="B7" s="16"/>
      <c r="C7" s="248"/>
      <c r="D7" s="248"/>
      <c r="E7" s="248"/>
      <c r="F7" s="248"/>
      <c r="G7" s="248"/>
      <c r="H7" s="5" t="s">
        <v>34</v>
      </c>
      <c r="I7" s="5" t="s">
        <v>35</v>
      </c>
      <c r="J7" s="5" t="s">
        <v>36</v>
      </c>
      <c r="K7" s="249"/>
      <c r="L7" s="5" t="s">
        <v>34</v>
      </c>
      <c r="M7" s="5" t="s">
        <v>35</v>
      </c>
      <c r="N7" s="5" t="s">
        <v>36</v>
      </c>
      <c r="O7" s="5" t="s">
        <v>18</v>
      </c>
      <c r="P7" s="5"/>
      <c r="Q7" s="5"/>
      <c r="R7" s="5"/>
      <c r="S7" s="5" t="s">
        <v>37</v>
      </c>
      <c r="T7" s="5" t="s">
        <v>38</v>
      </c>
      <c r="U7" s="5" t="s">
        <v>39</v>
      </c>
      <c r="V7" s="5" t="s">
        <v>40</v>
      </c>
      <c r="W7" s="5" t="s">
        <v>41</v>
      </c>
      <c r="X7" s="5" t="s">
        <v>42</v>
      </c>
      <c r="Y7" s="5" t="s">
        <v>43</v>
      </c>
      <c r="Z7" s="17" t="s">
        <v>44</v>
      </c>
      <c r="AA7" s="18" t="s">
        <v>45</v>
      </c>
      <c r="AB7" s="18" t="s">
        <v>46</v>
      </c>
      <c r="AC7" s="17" t="s">
        <v>47</v>
      </c>
      <c r="AD7" s="17" t="s">
        <v>48</v>
      </c>
      <c r="AE7" s="19"/>
      <c r="AF7" s="18" t="s">
        <v>49</v>
      </c>
      <c r="AG7" s="18" t="s">
        <v>50</v>
      </c>
      <c r="AH7" s="20" t="s">
        <v>51</v>
      </c>
      <c r="AI7" s="248"/>
      <c r="AJ7" s="248"/>
      <c r="AK7" s="249"/>
      <c r="AL7" s="248"/>
      <c r="AM7" s="222"/>
      <c r="AN7" s="222"/>
      <c r="AO7" s="21" t="s">
        <v>52</v>
      </c>
      <c r="AP7" s="21" t="s">
        <v>53</v>
      </c>
      <c r="AQ7" s="21" t="s">
        <v>54</v>
      </c>
      <c r="AR7" s="21"/>
      <c r="AS7" s="22" t="s">
        <v>55</v>
      </c>
      <c r="AT7" s="22" t="s">
        <v>56</v>
      </c>
      <c r="AU7" s="22" t="s">
        <v>57</v>
      </c>
      <c r="AV7" s="22" t="s">
        <v>58</v>
      </c>
      <c r="AW7" s="227"/>
      <c r="AX7" s="23"/>
      <c r="AY7" s="24" t="s">
        <v>59</v>
      </c>
      <c r="AZ7" s="25" t="s">
        <v>60</v>
      </c>
      <c r="BA7" s="230"/>
      <c r="BB7" s="230"/>
      <c r="BC7" s="230"/>
      <c r="BD7" s="230"/>
      <c r="BE7" s="26" t="s">
        <v>61</v>
      </c>
      <c r="BF7" s="26" t="s">
        <v>62</v>
      </c>
      <c r="BG7" s="230"/>
      <c r="BH7" s="235"/>
      <c r="BI7" s="238"/>
      <c r="BJ7" s="241"/>
      <c r="BK7" s="10" t="s">
        <v>63</v>
      </c>
      <c r="BN7" s="223"/>
      <c r="BO7" s="11" t="s">
        <v>64</v>
      </c>
    </row>
    <row r="8" spans="1:68" s="34" customFormat="1" ht="31.5" x14ac:dyDescent="0.25">
      <c r="A8" s="27">
        <v>1</v>
      </c>
      <c r="B8" s="27"/>
      <c r="C8" s="27">
        <v>2</v>
      </c>
      <c r="D8" s="27">
        <v>3</v>
      </c>
      <c r="E8" s="27"/>
      <c r="F8" s="27"/>
      <c r="G8" s="27"/>
      <c r="H8" s="27">
        <v>4</v>
      </c>
      <c r="I8" s="27">
        <v>5</v>
      </c>
      <c r="J8" s="27">
        <v>6</v>
      </c>
      <c r="K8" s="27">
        <v>3</v>
      </c>
      <c r="L8" s="27">
        <v>4</v>
      </c>
      <c r="M8" s="27">
        <v>5</v>
      </c>
      <c r="N8" s="27">
        <v>6</v>
      </c>
      <c r="O8" s="27">
        <v>7</v>
      </c>
      <c r="P8" s="27"/>
      <c r="Q8" s="27"/>
      <c r="R8" s="27"/>
      <c r="S8" s="27"/>
      <c r="T8" s="27"/>
      <c r="U8" s="27"/>
      <c r="V8" s="27"/>
      <c r="W8" s="27"/>
      <c r="X8" s="27"/>
      <c r="Y8" s="27"/>
      <c r="Z8" s="27">
        <v>8</v>
      </c>
      <c r="AA8" s="27">
        <v>9</v>
      </c>
      <c r="AB8" s="27">
        <v>10</v>
      </c>
      <c r="AC8" s="27">
        <v>16</v>
      </c>
      <c r="AD8" s="27">
        <v>17</v>
      </c>
      <c r="AE8" s="28"/>
      <c r="AF8" s="27"/>
      <c r="AG8" s="27"/>
      <c r="AH8" s="27"/>
      <c r="AI8" s="27" t="s">
        <v>65</v>
      </c>
      <c r="AJ8" s="27">
        <v>12</v>
      </c>
      <c r="AK8" s="27">
        <v>21</v>
      </c>
      <c r="AL8" s="27">
        <v>13</v>
      </c>
      <c r="AM8" s="27" t="s">
        <v>66</v>
      </c>
      <c r="AN8" s="27">
        <v>23</v>
      </c>
      <c r="AO8" s="29">
        <v>15</v>
      </c>
      <c r="AP8" s="27">
        <v>16</v>
      </c>
      <c r="AQ8" s="27">
        <v>17</v>
      </c>
      <c r="AR8" s="27"/>
      <c r="AS8" s="27">
        <v>18</v>
      </c>
      <c r="AT8" s="27">
        <v>19</v>
      </c>
      <c r="AU8" s="27"/>
      <c r="AV8" s="27" t="s">
        <v>67</v>
      </c>
      <c r="AW8" s="27" t="s">
        <v>68</v>
      </c>
      <c r="AX8" s="30"/>
      <c r="AY8" s="31">
        <v>23</v>
      </c>
      <c r="AZ8" s="27">
        <v>24</v>
      </c>
      <c r="BA8" s="27" t="s">
        <v>69</v>
      </c>
      <c r="BB8" s="27" t="s">
        <v>70</v>
      </c>
      <c r="BC8" s="27"/>
      <c r="BD8" s="27"/>
      <c r="BE8" s="27"/>
      <c r="BF8" s="27"/>
      <c r="BG8" s="27"/>
      <c r="BH8" s="27">
        <v>35</v>
      </c>
      <c r="BI8" s="32"/>
      <c r="BJ8" s="33"/>
    </row>
    <row r="9" spans="1:68" s="47" customFormat="1" ht="48" customHeight="1" x14ac:dyDescent="0.25">
      <c r="A9" s="35"/>
      <c r="B9" s="35"/>
      <c r="C9" s="36" t="s">
        <v>71</v>
      </c>
      <c r="D9" s="37"/>
      <c r="E9" s="38"/>
      <c r="F9" s="38"/>
      <c r="G9" s="38"/>
      <c r="H9" s="39"/>
      <c r="I9" s="39"/>
      <c r="J9" s="38"/>
      <c r="K9" s="40"/>
      <c r="L9" s="41"/>
      <c r="M9" s="41"/>
      <c r="N9" s="42"/>
      <c r="O9" s="43"/>
      <c r="P9" s="43"/>
      <c r="Q9" s="43"/>
      <c r="R9" s="43"/>
      <c r="S9" s="43"/>
      <c r="T9" s="43">
        <f>SUM(T10:T44)</f>
        <v>9060.6</v>
      </c>
      <c r="U9" s="43">
        <f>SUM(U10:U44)</f>
        <v>0</v>
      </c>
      <c r="V9" s="43"/>
      <c r="W9" s="43"/>
      <c r="X9" s="43"/>
      <c r="Y9" s="43"/>
      <c r="Z9" s="44">
        <f t="shared" ref="Z9:AN9" si="0">SUM(Z10:Z57)</f>
        <v>7847.2</v>
      </c>
      <c r="AA9" s="44">
        <f>SUM(AA10:AA57)</f>
        <v>324.79999999999995</v>
      </c>
      <c r="AB9" s="44">
        <f t="shared" si="0"/>
        <v>0</v>
      </c>
      <c r="AC9" s="44">
        <f t="shared" si="0"/>
        <v>0</v>
      </c>
      <c r="AD9" s="44">
        <f t="shared" si="0"/>
        <v>0</v>
      </c>
      <c r="AE9" s="44">
        <f t="shared" si="0"/>
        <v>0</v>
      </c>
      <c r="AF9" s="44">
        <f t="shared" si="0"/>
        <v>0</v>
      </c>
      <c r="AG9" s="44">
        <f t="shared" si="0"/>
        <v>0</v>
      </c>
      <c r="AH9" s="44">
        <f t="shared" si="0"/>
        <v>0</v>
      </c>
      <c r="AI9" s="45">
        <f t="shared" si="0"/>
        <v>8172</v>
      </c>
      <c r="AJ9" s="45">
        <f t="shared" si="0"/>
        <v>8172</v>
      </c>
      <c r="AK9" s="45">
        <f t="shared" si="0"/>
        <v>0</v>
      </c>
      <c r="AL9" s="45"/>
      <c r="AM9" s="45">
        <f t="shared" si="0"/>
        <v>653760000</v>
      </c>
      <c r="AN9" s="45">
        <f t="shared" si="0"/>
        <v>0</v>
      </c>
      <c r="AO9" s="45"/>
      <c r="AP9" s="45">
        <f>SUM(AP10:AP57)</f>
        <v>8172</v>
      </c>
      <c r="AQ9" s="45">
        <f t="shared" ref="AQ9:BB9" si="1">SUM(AQ10:AQ57)</f>
        <v>0</v>
      </c>
      <c r="AR9" s="45">
        <f t="shared" si="1"/>
        <v>0</v>
      </c>
      <c r="AS9" s="45">
        <f t="shared" si="1"/>
        <v>432000</v>
      </c>
      <c r="AT9" s="45">
        <f t="shared" si="1"/>
        <v>0</v>
      </c>
      <c r="AU9" s="45">
        <f t="shared" si="1"/>
        <v>0</v>
      </c>
      <c r="AV9" s="45">
        <f t="shared" si="1"/>
        <v>73548000</v>
      </c>
      <c r="AW9" s="45">
        <f t="shared" si="1"/>
        <v>3268800000</v>
      </c>
      <c r="AX9" s="45">
        <f t="shared" si="1"/>
        <v>0</v>
      </c>
      <c r="AY9" s="45">
        <f t="shared" si="1"/>
        <v>0</v>
      </c>
      <c r="AZ9" s="45">
        <f t="shared" si="1"/>
        <v>0</v>
      </c>
      <c r="BA9" s="45">
        <f t="shared" si="1"/>
        <v>3996108000</v>
      </c>
      <c r="BB9" s="45">
        <f t="shared" si="1"/>
        <v>3996108000</v>
      </c>
      <c r="BC9" s="45">
        <f t="shared" ref="BC9:BN9" si="2">SUM(BC10:BC44)</f>
        <v>0</v>
      </c>
      <c r="BD9" s="45">
        <f t="shared" si="2"/>
        <v>0</v>
      </c>
      <c r="BE9" s="45">
        <f t="shared" si="2"/>
        <v>3029932500</v>
      </c>
      <c r="BF9" s="45" t="e">
        <f t="shared" ca="1" si="2"/>
        <v>#REF!</v>
      </c>
      <c r="BG9" s="45">
        <f t="shared" si="2"/>
        <v>5241600</v>
      </c>
      <c r="BH9" s="45">
        <f t="shared" si="2"/>
        <v>0</v>
      </c>
      <c r="BI9" s="45">
        <f t="shared" si="2"/>
        <v>0</v>
      </c>
      <c r="BJ9" s="45">
        <f t="shared" si="2"/>
        <v>0</v>
      </c>
      <c r="BK9" s="45">
        <f t="shared" si="2"/>
        <v>0</v>
      </c>
      <c r="BL9" s="45">
        <f t="shared" si="2"/>
        <v>0</v>
      </c>
      <c r="BM9" s="45">
        <f t="shared" si="2"/>
        <v>0</v>
      </c>
      <c r="BN9" s="45">
        <f t="shared" si="2"/>
        <v>88309200</v>
      </c>
      <c r="BO9" s="46"/>
    </row>
    <row r="10" spans="1:68" s="47" customFormat="1" ht="68.25" customHeight="1" x14ac:dyDescent="0.25">
      <c r="A10" s="48">
        <f>IF(C10=C9,A9,A9+1)</f>
        <v>1</v>
      </c>
      <c r="B10" s="48"/>
      <c r="C10" s="40" t="s">
        <v>72</v>
      </c>
      <c r="D10" s="37"/>
      <c r="E10" s="49"/>
      <c r="F10" s="49"/>
      <c r="G10" s="49"/>
      <c r="H10" s="50"/>
      <c r="I10" s="50">
        <v>18</v>
      </c>
      <c r="J10" s="50">
        <v>168</v>
      </c>
      <c r="K10" s="50" t="s">
        <v>73</v>
      </c>
      <c r="L10" s="50">
        <v>664</v>
      </c>
      <c r="M10" s="50">
        <v>46</v>
      </c>
      <c r="N10" s="51">
        <v>7574.8</v>
      </c>
      <c r="O10" s="50" t="s">
        <v>74</v>
      </c>
      <c r="P10" s="50">
        <v>0</v>
      </c>
      <c r="Q10" s="50" t="s">
        <v>75</v>
      </c>
      <c r="R10" s="50" t="s">
        <v>76</v>
      </c>
      <c r="S10" s="50">
        <v>68.3</v>
      </c>
      <c r="T10" s="50">
        <v>68.3</v>
      </c>
      <c r="U10" s="50">
        <v>0</v>
      </c>
      <c r="V10" s="50">
        <v>0</v>
      </c>
      <c r="W10" s="50">
        <v>0</v>
      </c>
      <c r="X10" s="50">
        <v>0</v>
      </c>
      <c r="Y10" s="50">
        <v>0</v>
      </c>
      <c r="Z10" s="42">
        <f>+J10</f>
        <v>168</v>
      </c>
      <c r="AA10" s="42"/>
      <c r="AB10" s="42"/>
      <c r="AC10" s="52"/>
      <c r="AD10" s="52"/>
      <c r="AE10" s="53"/>
      <c r="AF10" s="52"/>
      <c r="AG10" s="52"/>
      <c r="AH10" s="52"/>
      <c r="AI10" s="54">
        <f>SUM(Z10:AB10)</f>
        <v>168</v>
      </c>
      <c r="AJ10" s="55">
        <f t="shared" ref="AJ10:AJ34" si="3">IF(C10=C9,"",SUMIF($C$10:$C$62,C10,$AI$10:$AI$62))</f>
        <v>168</v>
      </c>
      <c r="AK10" s="41"/>
      <c r="AL10" s="56">
        <v>80000</v>
      </c>
      <c r="AM10" s="57">
        <f>+AI10*AL10</f>
        <v>13440000</v>
      </c>
      <c r="AN10" s="57"/>
      <c r="AO10" s="58" t="s">
        <v>77</v>
      </c>
      <c r="AP10" s="59">
        <f>+AI10</f>
        <v>168</v>
      </c>
      <c r="AQ10" s="60" t="s">
        <v>78</v>
      </c>
      <c r="AR10" s="61"/>
      <c r="AS10" s="56">
        <v>9000</v>
      </c>
      <c r="AT10" s="62"/>
      <c r="AU10" s="62"/>
      <c r="AV10" s="63">
        <f>+AP10*AS10</f>
        <v>1512000</v>
      </c>
      <c r="AW10" s="64">
        <f t="shared" ref="AW10:AW57" si="4">+AI10*AL10*5</f>
        <v>67200000</v>
      </c>
      <c r="AX10" s="65"/>
      <c r="AY10" s="66"/>
      <c r="AZ10" s="63"/>
      <c r="BA10" s="64">
        <f>+AM10+AV10+AW10</f>
        <v>82152000</v>
      </c>
      <c r="BB10" s="67">
        <f t="shared" ref="BB10:BB34" si="5">IF(C10=C9,"",SUMIF($C$10:$C$62,C10,$BA$10:$BA$62))</f>
        <v>82152000</v>
      </c>
      <c r="BC10" s="68"/>
      <c r="BD10" s="69"/>
      <c r="BE10" s="70">
        <f t="shared" ref="BE10:BE44" si="6">+BA10-BG10</f>
        <v>82152000</v>
      </c>
      <c r="BF10" s="69">
        <f ca="1">IF(C10=C9,"",SUMIF($C$10:$BE$44,C10,$BE$10:$BE$44))</f>
        <v>82152000</v>
      </c>
      <c r="BG10" s="69"/>
      <c r="BH10" s="71"/>
      <c r="BI10" s="72"/>
      <c r="BJ10" s="72"/>
      <c r="BK10" s="73"/>
      <c r="BN10" s="74">
        <f>+AP10*14000</f>
        <v>2352000</v>
      </c>
      <c r="BO10" s="47" t="s">
        <v>79</v>
      </c>
      <c r="BP10" s="75"/>
    </row>
    <row r="11" spans="1:68" s="47" customFormat="1" ht="68.25" customHeight="1" x14ac:dyDescent="0.25">
      <c r="A11" s="48">
        <f t="shared" ref="A11:A57" si="7">IF(C11=C10,A10,A10+1)</f>
        <v>2</v>
      </c>
      <c r="B11" s="48"/>
      <c r="C11" s="40" t="s">
        <v>80</v>
      </c>
      <c r="D11" s="37"/>
      <c r="E11" s="49"/>
      <c r="F11" s="49"/>
      <c r="G11" s="49"/>
      <c r="H11" s="50"/>
      <c r="I11" s="50">
        <v>18</v>
      </c>
      <c r="J11" s="50">
        <v>348</v>
      </c>
      <c r="K11" s="50" t="s">
        <v>81</v>
      </c>
      <c r="L11" s="50">
        <v>664</v>
      </c>
      <c r="M11" s="50">
        <v>46</v>
      </c>
      <c r="N11" s="51">
        <v>7574.8</v>
      </c>
      <c r="O11" s="50" t="s">
        <v>74</v>
      </c>
      <c r="P11" s="50">
        <v>0</v>
      </c>
      <c r="Q11" s="50" t="s">
        <v>82</v>
      </c>
      <c r="R11" s="50" t="s">
        <v>83</v>
      </c>
      <c r="S11" s="50">
        <v>861.4</v>
      </c>
      <c r="T11" s="50">
        <v>861.4</v>
      </c>
      <c r="U11" s="50">
        <v>0</v>
      </c>
      <c r="V11" s="50">
        <v>0</v>
      </c>
      <c r="W11" s="50">
        <v>0</v>
      </c>
      <c r="X11" s="50">
        <v>0</v>
      </c>
      <c r="Y11" s="50">
        <v>0</v>
      </c>
      <c r="Z11" s="42">
        <f t="shared" ref="Z11:Z34" si="8">+J11</f>
        <v>348</v>
      </c>
      <c r="AA11" s="42"/>
      <c r="AB11" s="42"/>
      <c r="AC11" s="52"/>
      <c r="AD11" s="52"/>
      <c r="AE11" s="53"/>
      <c r="AF11" s="52"/>
      <c r="AG11" s="52"/>
      <c r="AH11" s="52"/>
      <c r="AI11" s="54">
        <f t="shared" ref="AI11:AI57" si="9">SUM(Z11:AB11)</f>
        <v>348</v>
      </c>
      <c r="AJ11" s="55">
        <f t="shared" si="3"/>
        <v>348</v>
      </c>
      <c r="AK11" s="41"/>
      <c r="AL11" s="56">
        <v>80000</v>
      </c>
      <c r="AM11" s="57">
        <f t="shared" ref="AM11:AM57" si="10">+AI11*AL11</f>
        <v>27840000</v>
      </c>
      <c r="AN11" s="57"/>
      <c r="AO11" s="58" t="s">
        <v>77</v>
      </c>
      <c r="AP11" s="59">
        <f t="shared" ref="AP11:AP57" si="11">+AI11</f>
        <v>348</v>
      </c>
      <c r="AQ11" s="60" t="s">
        <v>78</v>
      </c>
      <c r="AR11" s="61"/>
      <c r="AS11" s="56">
        <v>9000</v>
      </c>
      <c r="AT11" s="62"/>
      <c r="AU11" s="62"/>
      <c r="AV11" s="63">
        <f t="shared" ref="AV11:AV57" si="12">+AP11*AS11</f>
        <v>3132000</v>
      </c>
      <c r="AW11" s="64">
        <f t="shared" si="4"/>
        <v>139200000</v>
      </c>
      <c r="AX11" s="65"/>
      <c r="AY11" s="66"/>
      <c r="AZ11" s="63"/>
      <c r="BA11" s="64">
        <f t="shared" ref="BA11:BA57" si="13">+AM11+AV11+AW11</f>
        <v>170172000</v>
      </c>
      <c r="BB11" s="67">
        <f t="shared" si="5"/>
        <v>170172000</v>
      </c>
      <c r="BC11" s="68"/>
      <c r="BD11" s="69"/>
      <c r="BE11" s="70">
        <f t="shared" si="6"/>
        <v>170172000</v>
      </c>
      <c r="BF11" s="69">
        <f ca="1">IF(C11=C10,"",SUMIF($C$10:$BE$44,C11,$BE$10:$BE$44))</f>
        <v>170172000</v>
      </c>
      <c r="BG11" s="69"/>
      <c r="BH11" s="71"/>
      <c r="BI11" s="72"/>
      <c r="BJ11" s="72"/>
      <c r="BK11" s="73"/>
      <c r="BN11" s="74">
        <f>+AP11*14000</f>
        <v>4872000</v>
      </c>
      <c r="BO11" s="76"/>
      <c r="BP11" s="75"/>
    </row>
    <row r="12" spans="1:68" s="47" customFormat="1" ht="68.25" customHeight="1" x14ac:dyDescent="0.25">
      <c r="A12" s="48">
        <f t="shared" si="7"/>
        <v>3</v>
      </c>
      <c r="B12" s="48"/>
      <c r="C12" s="40" t="s">
        <v>84</v>
      </c>
      <c r="D12" s="37"/>
      <c r="E12" s="49"/>
      <c r="F12" s="49"/>
      <c r="G12" s="49"/>
      <c r="H12" s="50"/>
      <c r="I12" s="50">
        <v>18</v>
      </c>
      <c r="J12" s="50">
        <v>372</v>
      </c>
      <c r="K12" s="50" t="s">
        <v>81</v>
      </c>
      <c r="L12" s="50">
        <v>664</v>
      </c>
      <c r="M12" s="50">
        <v>46</v>
      </c>
      <c r="N12" s="51">
        <v>7574.8</v>
      </c>
      <c r="O12" s="50" t="s">
        <v>74</v>
      </c>
      <c r="P12" s="50" t="s">
        <v>85</v>
      </c>
      <c r="Q12" s="50" t="s">
        <v>85</v>
      </c>
      <c r="R12" s="50" t="s">
        <v>86</v>
      </c>
      <c r="S12" s="50">
        <v>104.2</v>
      </c>
      <c r="T12" s="50">
        <v>104.2</v>
      </c>
      <c r="U12" s="50">
        <v>0</v>
      </c>
      <c r="V12" s="50">
        <v>0</v>
      </c>
      <c r="W12" s="50">
        <v>0</v>
      </c>
      <c r="X12" s="50">
        <v>0</v>
      </c>
      <c r="Y12" s="50">
        <v>0</v>
      </c>
      <c r="Z12" s="42">
        <f t="shared" si="8"/>
        <v>372</v>
      </c>
      <c r="AA12" s="42"/>
      <c r="AB12" s="42"/>
      <c r="AC12" s="52"/>
      <c r="AD12" s="52"/>
      <c r="AE12" s="53"/>
      <c r="AF12" s="52"/>
      <c r="AG12" s="52"/>
      <c r="AH12" s="52"/>
      <c r="AI12" s="54">
        <f t="shared" si="9"/>
        <v>372</v>
      </c>
      <c r="AJ12" s="55">
        <f t="shared" si="3"/>
        <v>372</v>
      </c>
      <c r="AK12" s="41"/>
      <c r="AL12" s="56">
        <v>80000</v>
      </c>
      <c r="AM12" s="57">
        <f t="shared" si="10"/>
        <v>29760000</v>
      </c>
      <c r="AN12" s="57"/>
      <c r="AO12" s="58" t="s">
        <v>77</v>
      </c>
      <c r="AP12" s="59">
        <f t="shared" si="11"/>
        <v>372</v>
      </c>
      <c r="AQ12" s="60" t="s">
        <v>78</v>
      </c>
      <c r="AR12" s="61"/>
      <c r="AS12" s="56">
        <v>9000</v>
      </c>
      <c r="AT12" s="62"/>
      <c r="AU12" s="62"/>
      <c r="AV12" s="63">
        <f t="shared" si="12"/>
        <v>3348000</v>
      </c>
      <c r="AW12" s="64">
        <f t="shared" si="4"/>
        <v>148800000</v>
      </c>
      <c r="AX12" s="65"/>
      <c r="AY12" s="66"/>
      <c r="AZ12" s="63"/>
      <c r="BA12" s="64">
        <f t="shared" si="13"/>
        <v>181908000</v>
      </c>
      <c r="BB12" s="67">
        <f t="shared" si="5"/>
        <v>181908000</v>
      </c>
      <c r="BC12" s="68"/>
      <c r="BD12" s="69"/>
      <c r="BE12" s="70">
        <f t="shared" si="6"/>
        <v>181908000</v>
      </c>
      <c r="BF12" s="69" t="e">
        <f>IF(C12=#REF!,"",SUMIF($C$10:$BE$44,C12,$BE$10:$BE$44))</f>
        <v>#REF!</v>
      </c>
      <c r="BG12" s="69"/>
      <c r="BH12" s="71"/>
      <c r="BI12" s="72"/>
      <c r="BJ12" s="72"/>
      <c r="BK12" s="73"/>
      <c r="BN12" s="74">
        <f t="shared" ref="BN12:BN36" si="14">+AP12*14000</f>
        <v>5208000</v>
      </c>
      <c r="BO12" s="47" t="s">
        <v>79</v>
      </c>
      <c r="BP12" s="75"/>
    </row>
    <row r="13" spans="1:68" s="47" customFormat="1" ht="68.25" customHeight="1" x14ac:dyDescent="0.25">
      <c r="A13" s="48">
        <f t="shared" si="7"/>
        <v>4</v>
      </c>
      <c r="B13" s="48"/>
      <c r="C13" s="40" t="s">
        <v>87</v>
      </c>
      <c r="D13" s="37"/>
      <c r="E13" s="49"/>
      <c r="F13" s="49"/>
      <c r="G13" s="49"/>
      <c r="H13" s="50"/>
      <c r="I13" s="50">
        <v>18</v>
      </c>
      <c r="J13" s="50">
        <v>100</v>
      </c>
      <c r="K13" s="50" t="s">
        <v>81</v>
      </c>
      <c r="L13" s="50">
        <v>664</v>
      </c>
      <c r="M13" s="50">
        <v>46</v>
      </c>
      <c r="N13" s="51">
        <v>7574.8</v>
      </c>
      <c r="O13" s="50" t="s">
        <v>74</v>
      </c>
      <c r="P13" s="50" t="s">
        <v>88</v>
      </c>
      <c r="Q13" s="50" t="s">
        <v>88</v>
      </c>
      <c r="R13" s="50" t="s">
        <v>76</v>
      </c>
      <c r="S13" s="50">
        <v>446.7</v>
      </c>
      <c r="T13" s="50">
        <v>446.7</v>
      </c>
      <c r="U13" s="50">
        <v>0</v>
      </c>
      <c r="V13" s="50">
        <v>0</v>
      </c>
      <c r="W13" s="50" t="e">
        <v>#VALUE!</v>
      </c>
      <c r="X13" s="50">
        <v>0</v>
      </c>
      <c r="Y13" s="50" t="s">
        <v>89</v>
      </c>
      <c r="Z13" s="42">
        <f t="shared" si="8"/>
        <v>100</v>
      </c>
      <c r="AA13" s="42"/>
      <c r="AB13" s="42"/>
      <c r="AC13" s="52"/>
      <c r="AD13" s="52"/>
      <c r="AE13" s="53"/>
      <c r="AF13" s="52"/>
      <c r="AG13" s="52"/>
      <c r="AH13" s="52"/>
      <c r="AI13" s="54">
        <f t="shared" si="9"/>
        <v>100</v>
      </c>
      <c r="AJ13" s="55">
        <f t="shared" si="3"/>
        <v>100</v>
      </c>
      <c r="AK13" s="41"/>
      <c r="AL13" s="56">
        <v>80000</v>
      </c>
      <c r="AM13" s="57">
        <f t="shared" si="10"/>
        <v>8000000</v>
      </c>
      <c r="AN13" s="57"/>
      <c r="AO13" s="58" t="s">
        <v>77</v>
      </c>
      <c r="AP13" s="59">
        <f t="shared" si="11"/>
        <v>100</v>
      </c>
      <c r="AQ13" s="60" t="s">
        <v>78</v>
      </c>
      <c r="AR13" s="61"/>
      <c r="AS13" s="56">
        <v>9000</v>
      </c>
      <c r="AT13" s="62"/>
      <c r="AU13" s="62"/>
      <c r="AV13" s="63">
        <f t="shared" si="12"/>
        <v>900000</v>
      </c>
      <c r="AW13" s="64">
        <f t="shared" si="4"/>
        <v>40000000</v>
      </c>
      <c r="AX13" s="65"/>
      <c r="AY13" s="66"/>
      <c r="AZ13" s="63"/>
      <c r="BA13" s="64">
        <f t="shared" si="13"/>
        <v>48900000</v>
      </c>
      <c r="BB13" s="67">
        <f t="shared" si="5"/>
        <v>48900000</v>
      </c>
      <c r="BC13" s="68"/>
      <c r="BD13" s="69"/>
      <c r="BE13" s="70">
        <f t="shared" si="6"/>
        <v>48900000</v>
      </c>
      <c r="BF13" s="69">
        <f t="shared" ref="BF13:BF19" ca="1" si="15">IF(C13=C12,"",SUMIF($C$10:$BE$44,C13,$BE$10:$BE$44))</f>
        <v>48900000</v>
      </c>
      <c r="BG13" s="69"/>
      <c r="BH13" s="71"/>
      <c r="BI13" s="72"/>
      <c r="BJ13" s="72"/>
      <c r="BK13" s="73"/>
      <c r="BN13" s="74">
        <f t="shared" si="14"/>
        <v>1400000</v>
      </c>
      <c r="BO13" s="77"/>
      <c r="BP13" s="75"/>
    </row>
    <row r="14" spans="1:68" s="47" customFormat="1" ht="68.25" customHeight="1" x14ac:dyDescent="0.25">
      <c r="A14" s="48">
        <f t="shared" si="7"/>
        <v>5</v>
      </c>
      <c r="B14" s="48"/>
      <c r="C14" s="40" t="s">
        <v>90</v>
      </c>
      <c r="D14" s="37"/>
      <c r="E14" s="49"/>
      <c r="F14" s="49"/>
      <c r="G14" s="49"/>
      <c r="H14" s="50"/>
      <c r="I14" s="50">
        <v>18</v>
      </c>
      <c r="J14" s="50">
        <v>254</v>
      </c>
      <c r="K14" s="50" t="s">
        <v>81</v>
      </c>
      <c r="L14" s="50">
        <v>664</v>
      </c>
      <c r="M14" s="50">
        <v>46</v>
      </c>
      <c r="N14" s="51">
        <v>7574.8</v>
      </c>
      <c r="O14" s="50" t="s">
        <v>74</v>
      </c>
      <c r="P14" s="50" t="s">
        <v>91</v>
      </c>
      <c r="Q14" s="50" t="s">
        <v>91</v>
      </c>
      <c r="R14" s="50" t="s">
        <v>76</v>
      </c>
      <c r="S14" s="50">
        <v>92.2</v>
      </c>
      <c r="T14" s="50">
        <v>92.2</v>
      </c>
      <c r="U14" s="50">
        <v>0</v>
      </c>
      <c r="V14" s="50">
        <v>0</v>
      </c>
      <c r="W14" s="50">
        <v>0</v>
      </c>
      <c r="X14" s="50">
        <v>0</v>
      </c>
      <c r="Y14" s="50">
        <v>0</v>
      </c>
      <c r="Z14" s="42">
        <f t="shared" si="8"/>
        <v>254</v>
      </c>
      <c r="AA14" s="42"/>
      <c r="AB14" s="42"/>
      <c r="AC14" s="52"/>
      <c r="AD14" s="52"/>
      <c r="AE14" s="53"/>
      <c r="AF14" s="52"/>
      <c r="AG14" s="52"/>
      <c r="AH14" s="52"/>
      <c r="AI14" s="54">
        <f t="shared" si="9"/>
        <v>254</v>
      </c>
      <c r="AJ14" s="55">
        <f t="shared" si="3"/>
        <v>254</v>
      </c>
      <c r="AK14" s="41"/>
      <c r="AL14" s="56">
        <v>80000</v>
      </c>
      <c r="AM14" s="57">
        <f t="shared" si="10"/>
        <v>20320000</v>
      </c>
      <c r="AN14" s="57"/>
      <c r="AO14" s="58" t="s">
        <v>77</v>
      </c>
      <c r="AP14" s="59">
        <f t="shared" si="11"/>
        <v>254</v>
      </c>
      <c r="AQ14" s="60" t="s">
        <v>78</v>
      </c>
      <c r="AR14" s="61"/>
      <c r="AS14" s="56">
        <v>9000</v>
      </c>
      <c r="AT14" s="62"/>
      <c r="AU14" s="62"/>
      <c r="AV14" s="63">
        <f t="shared" si="12"/>
        <v>2286000</v>
      </c>
      <c r="AW14" s="64">
        <f t="shared" si="4"/>
        <v>101600000</v>
      </c>
      <c r="AX14" s="65"/>
      <c r="AY14" s="66"/>
      <c r="AZ14" s="63"/>
      <c r="BA14" s="64">
        <f t="shared" si="13"/>
        <v>124206000</v>
      </c>
      <c r="BB14" s="67">
        <f t="shared" si="5"/>
        <v>124206000</v>
      </c>
      <c r="BC14" s="68"/>
      <c r="BD14" s="69"/>
      <c r="BE14" s="70">
        <f t="shared" si="6"/>
        <v>124206000</v>
      </c>
      <c r="BF14" s="69">
        <f t="shared" ca="1" si="15"/>
        <v>124206000</v>
      </c>
      <c r="BG14" s="69"/>
      <c r="BH14" s="71"/>
      <c r="BI14" s="72"/>
      <c r="BJ14" s="72"/>
      <c r="BK14" s="73"/>
      <c r="BN14" s="74">
        <f t="shared" si="14"/>
        <v>3556000</v>
      </c>
      <c r="BP14" s="75"/>
    </row>
    <row r="15" spans="1:68" s="47" customFormat="1" ht="68.25" customHeight="1" x14ac:dyDescent="0.25">
      <c r="A15" s="48">
        <f t="shared" si="7"/>
        <v>6</v>
      </c>
      <c r="B15" s="48"/>
      <c r="C15" s="78" t="s">
        <v>92</v>
      </c>
      <c r="D15" s="37"/>
      <c r="E15" s="49"/>
      <c r="F15" s="49"/>
      <c r="G15" s="49"/>
      <c r="H15" s="50"/>
      <c r="I15" s="50">
        <v>18</v>
      </c>
      <c r="J15" s="50">
        <v>168</v>
      </c>
      <c r="K15" s="50" t="s">
        <v>93</v>
      </c>
      <c r="L15" s="50">
        <v>664</v>
      </c>
      <c r="M15" s="50">
        <v>46</v>
      </c>
      <c r="N15" s="51">
        <v>7574.8</v>
      </c>
      <c r="O15" s="50" t="s">
        <v>74</v>
      </c>
      <c r="P15" s="50" t="s">
        <v>94</v>
      </c>
      <c r="Q15" s="50" t="s">
        <v>94</v>
      </c>
      <c r="R15" s="50" t="s">
        <v>83</v>
      </c>
      <c r="S15" s="50">
        <v>1388.5</v>
      </c>
      <c r="T15" s="50">
        <v>1388.5</v>
      </c>
      <c r="U15" s="50">
        <v>0</v>
      </c>
      <c r="V15" s="50" t="e">
        <v>#REF!</v>
      </c>
      <c r="W15" s="50">
        <v>0</v>
      </c>
      <c r="X15" s="50">
        <v>5</v>
      </c>
      <c r="Y15" s="50" t="s">
        <v>89</v>
      </c>
      <c r="Z15" s="42">
        <f t="shared" si="8"/>
        <v>168</v>
      </c>
      <c r="AA15" s="42"/>
      <c r="AB15" s="42"/>
      <c r="AC15" s="52"/>
      <c r="AD15" s="52"/>
      <c r="AE15" s="53"/>
      <c r="AF15" s="52"/>
      <c r="AG15" s="52"/>
      <c r="AH15" s="52"/>
      <c r="AI15" s="54">
        <f t="shared" si="9"/>
        <v>168</v>
      </c>
      <c r="AJ15" s="55">
        <f t="shared" si="3"/>
        <v>168</v>
      </c>
      <c r="AK15" s="41"/>
      <c r="AL15" s="56">
        <v>80000</v>
      </c>
      <c r="AM15" s="57">
        <f t="shared" si="10"/>
        <v>13440000</v>
      </c>
      <c r="AN15" s="57"/>
      <c r="AO15" s="58" t="s">
        <v>77</v>
      </c>
      <c r="AP15" s="59">
        <f t="shared" si="11"/>
        <v>168</v>
      </c>
      <c r="AQ15" s="60" t="s">
        <v>78</v>
      </c>
      <c r="AR15" s="61"/>
      <c r="AS15" s="56">
        <v>9000</v>
      </c>
      <c r="AT15" s="62"/>
      <c r="AU15" s="62"/>
      <c r="AV15" s="63">
        <f t="shared" si="12"/>
        <v>1512000</v>
      </c>
      <c r="AW15" s="64">
        <f t="shared" si="4"/>
        <v>67200000</v>
      </c>
      <c r="AX15" s="65"/>
      <c r="AY15" s="66"/>
      <c r="AZ15" s="63"/>
      <c r="BA15" s="64">
        <f t="shared" si="13"/>
        <v>82152000</v>
      </c>
      <c r="BB15" s="67">
        <f t="shared" si="5"/>
        <v>82152000</v>
      </c>
      <c r="BC15" s="68"/>
      <c r="BD15" s="69"/>
      <c r="BE15" s="70">
        <f t="shared" si="6"/>
        <v>82152000</v>
      </c>
      <c r="BF15" s="69">
        <f t="shared" ca="1" si="15"/>
        <v>82152000</v>
      </c>
      <c r="BG15" s="69"/>
      <c r="BH15" s="71"/>
      <c r="BI15" s="72"/>
      <c r="BJ15" s="72"/>
      <c r="BK15" s="73"/>
      <c r="BN15" s="74">
        <f t="shared" si="14"/>
        <v>2352000</v>
      </c>
      <c r="BO15" s="47" t="s">
        <v>79</v>
      </c>
      <c r="BP15" s="75"/>
    </row>
    <row r="16" spans="1:68" s="47" customFormat="1" ht="68.25" customHeight="1" x14ac:dyDescent="0.25">
      <c r="A16" s="48">
        <f t="shared" si="7"/>
        <v>7</v>
      </c>
      <c r="B16" s="48"/>
      <c r="C16" s="40" t="s">
        <v>95</v>
      </c>
      <c r="D16" s="37"/>
      <c r="E16" s="49"/>
      <c r="F16" s="49"/>
      <c r="G16" s="49"/>
      <c r="H16" s="50"/>
      <c r="I16" s="50">
        <v>18</v>
      </c>
      <c r="J16" s="50">
        <v>120</v>
      </c>
      <c r="K16" s="50" t="s">
        <v>81</v>
      </c>
      <c r="L16" s="50">
        <v>664</v>
      </c>
      <c r="M16" s="50">
        <v>46</v>
      </c>
      <c r="N16" s="51">
        <v>7574.8</v>
      </c>
      <c r="O16" s="50" t="s">
        <v>74</v>
      </c>
      <c r="P16" s="50" t="s">
        <v>96</v>
      </c>
      <c r="Q16" s="50" t="s">
        <v>96</v>
      </c>
      <c r="R16" s="50" t="s">
        <v>83</v>
      </c>
      <c r="S16" s="50">
        <v>689.3</v>
      </c>
      <c r="T16" s="50">
        <v>689.3</v>
      </c>
      <c r="U16" s="50">
        <v>0</v>
      </c>
      <c r="V16" s="50">
        <v>0</v>
      </c>
      <c r="W16" s="50">
        <v>0</v>
      </c>
      <c r="X16" s="50">
        <v>0</v>
      </c>
      <c r="Y16" s="50" t="s">
        <v>89</v>
      </c>
      <c r="Z16" s="42">
        <f t="shared" si="8"/>
        <v>120</v>
      </c>
      <c r="AA16" s="42"/>
      <c r="AB16" s="42"/>
      <c r="AC16" s="52"/>
      <c r="AD16" s="52"/>
      <c r="AE16" s="53"/>
      <c r="AF16" s="52"/>
      <c r="AG16" s="52"/>
      <c r="AH16" s="52"/>
      <c r="AI16" s="54">
        <f t="shared" si="9"/>
        <v>120</v>
      </c>
      <c r="AJ16" s="55">
        <f t="shared" si="3"/>
        <v>120</v>
      </c>
      <c r="AK16" s="41"/>
      <c r="AL16" s="56">
        <v>80000</v>
      </c>
      <c r="AM16" s="57">
        <f t="shared" si="10"/>
        <v>9600000</v>
      </c>
      <c r="AN16" s="57"/>
      <c r="AO16" s="58" t="s">
        <v>77</v>
      </c>
      <c r="AP16" s="59">
        <f t="shared" si="11"/>
        <v>120</v>
      </c>
      <c r="AQ16" s="60" t="s">
        <v>78</v>
      </c>
      <c r="AR16" s="61"/>
      <c r="AS16" s="56">
        <v>9000</v>
      </c>
      <c r="AT16" s="62"/>
      <c r="AU16" s="62"/>
      <c r="AV16" s="63">
        <f t="shared" si="12"/>
        <v>1080000</v>
      </c>
      <c r="AW16" s="64">
        <f t="shared" si="4"/>
        <v>48000000</v>
      </c>
      <c r="AX16" s="65"/>
      <c r="AY16" s="66"/>
      <c r="AZ16" s="63"/>
      <c r="BA16" s="64">
        <f t="shared" si="13"/>
        <v>58680000</v>
      </c>
      <c r="BB16" s="67">
        <f t="shared" si="5"/>
        <v>58680000</v>
      </c>
      <c r="BC16" s="68"/>
      <c r="BD16" s="69"/>
      <c r="BE16" s="70">
        <f t="shared" si="6"/>
        <v>58680000</v>
      </c>
      <c r="BF16" s="69">
        <f t="shared" ca="1" si="15"/>
        <v>58680000</v>
      </c>
      <c r="BG16" s="69"/>
      <c r="BH16" s="71"/>
      <c r="BI16" s="72"/>
      <c r="BJ16" s="72"/>
      <c r="BK16" s="73"/>
      <c r="BN16" s="74">
        <f t="shared" si="14"/>
        <v>1680000</v>
      </c>
      <c r="BO16" s="47" t="s">
        <v>79</v>
      </c>
      <c r="BP16" s="75"/>
    </row>
    <row r="17" spans="1:68" s="47" customFormat="1" ht="68.25" customHeight="1" x14ac:dyDescent="0.25">
      <c r="A17" s="48">
        <f t="shared" si="7"/>
        <v>8</v>
      </c>
      <c r="B17" s="48"/>
      <c r="C17" s="78" t="s">
        <v>97</v>
      </c>
      <c r="D17" s="37"/>
      <c r="E17" s="49"/>
      <c r="F17" s="49"/>
      <c r="G17" s="49"/>
      <c r="H17" s="50"/>
      <c r="I17" s="50">
        <v>18</v>
      </c>
      <c r="J17" s="50">
        <v>72</v>
      </c>
      <c r="K17" s="50" t="s">
        <v>81</v>
      </c>
      <c r="L17" s="50">
        <v>664</v>
      </c>
      <c r="M17" s="50">
        <v>46</v>
      </c>
      <c r="N17" s="51">
        <v>7574.8</v>
      </c>
      <c r="O17" s="50" t="s">
        <v>74</v>
      </c>
      <c r="P17" s="50">
        <v>0</v>
      </c>
      <c r="Q17" s="50" t="s">
        <v>96</v>
      </c>
      <c r="R17" s="50" t="s">
        <v>83</v>
      </c>
      <c r="S17" s="50">
        <v>689.3</v>
      </c>
      <c r="T17" s="50">
        <v>689.3</v>
      </c>
      <c r="U17" s="50">
        <v>0</v>
      </c>
      <c r="V17" s="50">
        <v>0</v>
      </c>
      <c r="W17" s="50">
        <v>0</v>
      </c>
      <c r="X17" s="50">
        <v>0</v>
      </c>
      <c r="Y17" s="50">
        <v>0</v>
      </c>
      <c r="Z17" s="42">
        <f t="shared" si="8"/>
        <v>72</v>
      </c>
      <c r="AA17" s="42"/>
      <c r="AB17" s="42"/>
      <c r="AC17" s="52"/>
      <c r="AD17" s="52"/>
      <c r="AE17" s="53"/>
      <c r="AF17" s="52"/>
      <c r="AG17" s="52"/>
      <c r="AH17" s="52"/>
      <c r="AI17" s="54">
        <f t="shared" si="9"/>
        <v>72</v>
      </c>
      <c r="AJ17" s="55">
        <f t="shared" si="3"/>
        <v>72</v>
      </c>
      <c r="AK17" s="41"/>
      <c r="AL17" s="56">
        <v>80000</v>
      </c>
      <c r="AM17" s="57">
        <f t="shared" si="10"/>
        <v>5760000</v>
      </c>
      <c r="AN17" s="57"/>
      <c r="AO17" s="58" t="s">
        <v>77</v>
      </c>
      <c r="AP17" s="59">
        <f t="shared" si="11"/>
        <v>72</v>
      </c>
      <c r="AQ17" s="60" t="s">
        <v>78</v>
      </c>
      <c r="AR17" s="61"/>
      <c r="AS17" s="56">
        <v>9000</v>
      </c>
      <c r="AT17" s="62"/>
      <c r="AU17" s="62"/>
      <c r="AV17" s="63">
        <f t="shared" si="12"/>
        <v>648000</v>
      </c>
      <c r="AW17" s="64">
        <f t="shared" si="4"/>
        <v>28800000</v>
      </c>
      <c r="AX17" s="65"/>
      <c r="AY17" s="66"/>
      <c r="AZ17" s="63"/>
      <c r="BA17" s="64">
        <f t="shared" si="13"/>
        <v>35208000</v>
      </c>
      <c r="BB17" s="67">
        <f t="shared" si="5"/>
        <v>35208000</v>
      </c>
      <c r="BC17" s="68"/>
      <c r="BD17" s="69"/>
      <c r="BE17" s="70">
        <f t="shared" si="6"/>
        <v>35208000</v>
      </c>
      <c r="BF17" s="69">
        <f t="shared" ca="1" si="15"/>
        <v>35208000</v>
      </c>
      <c r="BG17" s="69"/>
      <c r="BH17" s="71"/>
      <c r="BI17" s="72"/>
      <c r="BJ17" s="72"/>
      <c r="BK17" s="73"/>
      <c r="BN17" s="74">
        <f t="shared" si="14"/>
        <v>1008000</v>
      </c>
      <c r="BO17" s="47" t="s">
        <v>79</v>
      </c>
      <c r="BP17" s="75"/>
    </row>
    <row r="18" spans="1:68" s="47" customFormat="1" ht="68.25" customHeight="1" x14ac:dyDescent="0.25">
      <c r="A18" s="48">
        <f t="shared" si="7"/>
        <v>9</v>
      </c>
      <c r="B18" s="48"/>
      <c r="C18" s="78" t="s">
        <v>98</v>
      </c>
      <c r="D18" s="37"/>
      <c r="E18" s="49"/>
      <c r="F18" s="49"/>
      <c r="G18" s="49"/>
      <c r="H18" s="50"/>
      <c r="I18" s="50">
        <v>18</v>
      </c>
      <c r="J18" s="50">
        <v>360</v>
      </c>
      <c r="K18" s="50" t="s">
        <v>81</v>
      </c>
      <c r="L18" s="50">
        <v>664</v>
      </c>
      <c r="M18" s="50">
        <v>46</v>
      </c>
      <c r="N18" s="51">
        <v>7574.8</v>
      </c>
      <c r="O18" s="50" t="s">
        <v>74</v>
      </c>
      <c r="P18" s="50" t="s">
        <v>99</v>
      </c>
      <c r="Q18" s="50" t="s">
        <v>99</v>
      </c>
      <c r="R18" s="50" t="s">
        <v>86</v>
      </c>
      <c r="S18" s="50">
        <v>60.9</v>
      </c>
      <c r="T18" s="50">
        <v>60.9</v>
      </c>
      <c r="U18" s="50">
        <v>0</v>
      </c>
      <c r="V18" s="50">
        <v>0</v>
      </c>
      <c r="W18" s="50">
        <v>0</v>
      </c>
      <c r="X18" s="50">
        <v>0</v>
      </c>
      <c r="Y18" s="50">
        <v>0</v>
      </c>
      <c r="Z18" s="42">
        <f t="shared" si="8"/>
        <v>360</v>
      </c>
      <c r="AA18" s="42"/>
      <c r="AB18" s="42"/>
      <c r="AC18" s="52"/>
      <c r="AD18" s="52"/>
      <c r="AE18" s="53"/>
      <c r="AF18" s="52"/>
      <c r="AG18" s="52"/>
      <c r="AH18" s="52"/>
      <c r="AI18" s="54">
        <f t="shared" si="9"/>
        <v>360</v>
      </c>
      <c r="AJ18" s="55">
        <f t="shared" si="3"/>
        <v>360</v>
      </c>
      <c r="AK18" s="41"/>
      <c r="AL18" s="56">
        <v>80000</v>
      </c>
      <c r="AM18" s="57">
        <f t="shared" si="10"/>
        <v>28800000</v>
      </c>
      <c r="AN18" s="57"/>
      <c r="AO18" s="58" t="s">
        <v>77</v>
      </c>
      <c r="AP18" s="59">
        <f t="shared" si="11"/>
        <v>360</v>
      </c>
      <c r="AQ18" s="60" t="s">
        <v>78</v>
      </c>
      <c r="AR18" s="61"/>
      <c r="AS18" s="56">
        <v>9000</v>
      </c>
      <c r="AT18" s="62"/>
      <c r="AU18" s="62"/>
      <c r="AV18" s="63">
        <f t="shared" si="12"/>
        <v>3240000</v>
      </c>
      <c r="AW18" s="64">
        <f t="shared" si="4"/>
        <v>144000000</v>
      </c>
      <c r="AX18" s="65"/>
      <c r="AY18" s="66"/>
      <c r="AZ18" s="63"/>
      <c r="BA18" s="64">
        <f t="shared" si="13"/>
        <v>176040000</v>
      </c>
      <c r="BB18" s="67">
        <f t="shared" si="5"/>
        <v>176040000</v>
      </c>
      <c r="BC18" s="68"/>
      <c r="BD18" s="69"/>
      <c r="BE18" s="70">
        <f t="shared" si="6"/>
        <v>174528000</v>
      </c>
      <c r="BF18" s="69">
        <f t="shared" ca="1" si="15"/>
        <v>174528000</v>
      </c>
      <c r="BG18" s="70">
        <f>+AP18*4200</f>
        <v>1512000</v>
      </c>
      <c r="BH18" s="71"/>
      <c r="BI18" s="72"/>
      <c r="BJ18" s="72"/>
      <c r="BK18" s="73"/>
      <c r="BN18" s="74">
        <f t="shared" si="14"/>
        <v>5040000</v>
      </c>
      <c r="BO18" s="47" t="s">
        <v>79</v>
      </c>
      <c r="BP18" s="75"/>
    </row>
    <row r="19" spans="1:68" s="47" customFormat="1" ht="68.25" customHeight="1" x14ac:dyDescent="0.25">
      <c r="A19" s="48">
        <f t="shared" si="7"/>
        <v>10</v>
      </c>
      <c r="B19" s="48"/>
      <c r="C19" s="40" t="s">
        <v>100</v>
      </c>
      <c r="D19" s="37"/>
      <c r="E19" s="49"/>
      <c r="F19" s="49"/>
      <c r="G19" s="49"/>
      <c r="H19" s="50"/>
      <c r="I19" s="50">
        <v>18</v>
      </c>
      <c r="J19" s="50">
        <v>192</v>
      </c>
      <c r="K19" s="50" t="s">
        <v>81</v>
      </c>
      <c r="L19" s="50">
        <v>664</v>
      </c>
      <c r="M19" s="50">
        <v>46</v>
      </c>
      <c r="N19" s="51">
        <v>7574.8</v>
      </c>
      <c r="O19" s="50" t="s">
        <v>74</v>
      </c>
      <c r="P19" s="50" t="s">
        <v>101</v>
      </c>
      <c r="Q19" s="50" t="s">
        <v>101</v>
      </c>
      <c r="R19" s="50" t="s">
        <v>86</v>
      </c>
      <c r="S19" s="50">
        <v>30.4</v>
      </c>
      <c r="T19" s="50">
        <v>30.4</v>
      </c>
      <c r="U19" s="50">
        <v>0</v>
      </c>
      <c r="V19" s="50">
        <v>0</v>
      </c>
      <c r="W19" s="50">
        <v>0</v>
      </c>
      <c r="X19" s="50">
        <v>0</v>
      </c>
      <c r="Y19" s="50">
        <v>0</v>
      </c>
      <c r="Z19" s="42">
        <f t="shared" si="8"/>
        <v>192</v>
      </c>
      <c r="AA19" s="42"/>
      <c r="AB19" s="42"/>
      <c r="AC19" s="52"/>
      <c r="AD19" s="52"/>
      <c r="AE19" s="53"/>
      <c r="AF19" s="52"/>
      <c r="AG19" s="52"/>
      <c r="AH19" s="52"/>
      <c r="AI19" s="54">
        <f t="shared" si="9"/>
        <v>192</v>
      </c>
      <c r="AJ19" s="55">
        <f t="shared" si="3"/>
        <v>192</v>
      </c>
      <c r="AK19" s="41"/>
      <c r="AL19" s="56">
        <v>80000</v>
      </c>
      <c r="AM19" s="57">
        <f t="shared" si="10"/>
        <v>15360000</v>
      </c>
      <c r="AN19" s="57"/>
      <c r="AO19" s="58" t="s">
        <v>77</v>
      </c>
      <c r="AP19" s="59">
        <f t="shared" si="11"/>
        <v>192</v>
      </c>
      <c r="AQ19" s="60" t="s">
        <v>78</v>
      </c>
      <c r="AR19" s="61"/>
      <c r="AS19" s="56">
        <v>9000</v>
      </c>
      <c r="AT19" s="62"/>
      <c r="AU19" s="62"/>
      <c r="AV19" s="63">
        <f t="shared" si="12"/>
        <v>1728000</v>
      </c>
      <c r="AW19" s="64">
        <f t="shared" si="4"/>
        <v>76800000</v>
      </c>
      <c r="AX19" s="65"/>
      <c r="AY19" s="66"/>
      <c r="AZ19" s="63"/>
      <c r="BA19" s="64">
        <f t="shared" si="13"/>
        <v>93888000</v>
      </c>
      <c r="BB19" s="67">
        <f t="shared" si="5"/>
        <v>93888000</v>
      </c>
      <c r="BC19" s="68"/>
      <c r="BD19" s="69"/>
      <c r="BE19" s="70">
        <f t="shared" si="6"/>
        <v>93888000</v>
      </c>
      <c r="BF19" s="69">
        <f t="shared" ca="1" si="15"/>
        <v>93888000</v>
      </c>
      <c r="BG19" s="69"/>
      <c r="BH19" s="71"/>
      <c r="BI19" s="72"/>
      <c r="BJ19" s="72"/>
      <c r="BK19" s="73"/>
      <c r="BN19" s="74">
        <f t="shared" si="14"/>
        <v>2688000</v>
      </c>
      <c r="BO19" s="47" t="s">
        <v>79</v>
      </c>
      <c r="BP19" s="75"/>
    </row>
    <row r="20" spans="1:68" s="47" customFormat="1" ht="68.25" customHeight="1" x14ac:dyDescent="0.25">
      <c r="A20" s="48">
        <f t="shared" si="7"/>
        <v>11</v>
      </c>
      <c r="B20" s="48"/>
      <c r="C20" s="40" t="s">
        <v>102</v>
      </c>
      <c r="D20" s="37"/>
      <c r="E20" s="49"/>
      <c r="F20" s="49"/>
      <c r="G20" s="49"/>
      <c r="H20" s="50"/>
      <c r="I20" s="50">
        <v>18</v>
      </c>
      <c r="J20" s="50">
        <v>96</v>
      </c>
      <c r="K20" s="50" t="s">
        <v>81</v>
      </c>
      <c r="L20" s="50">
        <v>664</v>
      </c>
      <c r="M20" s="50">
        <v>46</v>
      </c>
      <c r="N20" s="51">
        <v>7574.8</v>
      </c>
      <c r="O20" s="50" t="s">
        <v>74</v>
      </c>
      <c r="P20" s="50">
        <v>0</v>
      </c>
      <c r="Q20" s="50" t="s">
        <v>103</v>
      </c>
      <c r="R20" s="50" t="s">
        <v>86</v>
      </c>
      <c r="S20" s="50">
        <v>68.5</v>
      </c>
      <c r="T20" s="50">
        <v>68.5</v>
      </c>
      <c r="U20" s="50">
        <v>0</v>
      </c>
      <c r="V20" s="50">
        <v>0</v>
      </c>
      <c r="W20" s="50">
        <v>0</v>
      </c>
      <c r="X20" s="50">
        <v>0</v>
      </c>
      <c r="Y20" s="50">
        <v>0</v>
      </c>
      <c r="Z20" s="42">
        <f t="shared" si="8"/>
        <v>96</v>
      </c>
      <c r="AA20" s="42"/>
      <c r="AB20" s="42"/>
      <c r="AC20" s="52"/>
      <c r="AD20" s="52"/>
      <c r="AE20" s="53"/>
      <c r="AF20" s="52"/>
      <c r="AG20" s="52"/>
      <c r="AH20" s="52"/>
      <c r="AI20" s="54">
        <f t="shared" si="9"/>
        <v>96</v>
      </c>
      <c r="AJ20" s="55">
        <f t="shared" si="3"/>
        <v>96</v>
      </c>
      <c r="AK20" s="41"/>
      <c r="AL20" s="56">
        <v>80000</v>
      </c>
      <c r="AM20" s="57">
        <f t="shared" si="10"/>
        <v>7680000</v>
      </c>
      <c r="AN20" s="57"/>
      <c r="AO20" s="58" t="s">
        <v>77</v>
      </c>
      <c r="AP20" s="59">
        <f t="shared" si="11"/>
        <v>96</v>
      </c>
      <c r="AQ20" s="60" t="s">
        <v>78</v>
      </c>
      <c r="AR20" s="61"/>
      <c r="AS20" s="56">
        <v>9000</v>
      </c>
      <c r="AT20" s="62"/>
      <c r="AU20" s="62"/>
      <c r="AV20" s="63">
        <f t="shared" si="12"/>
        <v>864000</v>
      </c>
      <c r="AW20" s="64">
        <f t="shared" si="4"/>
        <v>38400000</v>
      </c>
      <c r="AX20" s="65"/>
      <c r="AY20" s="66"/>
      <c r="AZ20" s="63"/>
      <c r="BA20" s="64">
        <f t="shared" si="13"/>
        <v>46944000</v>
      </c>
      <c r="BB20" s="67">
        <f t="shared" si="5"/>
        <v>46944000</v>
      </c>
      <c r="BC20" s="68"/>
      <c r="BD20" s="69"/>
      <c r="BE20" s="70">
        <f t="shared" si="6"/>
        <v>46540800</v>
      </c>
      <c r="BF20" s="69" t="e">
        <f>IF(C20=#REF!,"",SUMIF($C$10:$BE$44,C20,$BE$10:$BE$44))</f>
        <v>#REF!</v>
      </c>
      <c r="BG20" s="70">
        <f>+AP20*4200</f>
        <v>403200</v>
      </c>
      <c r="BH20" s="71"/>
      <c r="BI20" s="72"/>
      <c r="BJ20" s="72"/>
      <c r="BK20" s="73"/>
      <c r="BN20" s="74">
        <f t="shared" si="14"/>
        <v>1344000</v>
      </c>
      <c r="BO20" s="47" t="s">
        <v>79</v>
      </c>
      <c r="BP20" s="75"/>
    </row>
    <row r="21" spans="1:68" s="47" customFormat="1" ht="68.25" customHeight="1" x14ac:dyDescent="0.25">
      <c r="A21" s="79">
        <f t="shared" si="7"/>
        <v>12</v>
      </c>
      <c r="B21" s="48"/>
      <c r="C21" s="40" t="s">
        <v>104</v>
      </c>
      <c r="D21" s="37"/>
      <c r="E21" s="49"/>
      <c r="F21" s="49"/>
      <c r="G21" s="49"/>
      <c r="H21" s="50"/>
      <c r="I21" s="50">
        <v>18</v>
      </c>
      <c r="J21" s="50">
        <v>288</v>
      </c>
      <c r="K21" s="50" t="s">
        <v>81</v>
      </c>
      <c r="L21" s="50">
        <v>664</v>
      </c>
      <c r="M21" s="50">
        <v>46</v>
      </c>
      <c r="N21" s="51">
        <v>7574.8</v>
      </c>
      <c r="O21" s="50" t="s">
        <v>74</v>
      </c>
      <c r="P21" s="50">
        <v>0</v>
      </c>
      <c r="Q21" s="50" t="s">
        <v>105</v>
      </c>
      <c r="R21" s="50" t="s">
        <v>76</v>
      </c>
      <c r="S21" s="50">
        <v>453.3</v>
      </c>
      <c r="T21" s="50">
        <v>453.3</v>
      </c>
      <c r="U21" s="50">
        <v>0</v>
      </c>
      <c r="V21" s="50">
        <v>0</v>
      </c>
      <c r="W21" s="50">
        <v>0</v>
      </c>
      <c r="X21" s="50">
        <v>0</v>
      </c>
      <c r="Y21" s="50">
        <v>0</v>
      </c>
      <c r="Z21" s="42">
        <f t="shared" si="8"/>
        <v>288</v>
      </c>
      <c r="AA21" s="42"/>
      <c r="AB21" s="42"/>
      <c r="AC21" s="52"/>
      <c r="AD21" s="52"/>
      <c r="AE21" s="53"/>
      <c r="AF21" s="52"/>
      <c r="AG21" s="52"/>
      <c r="AH21" s="52"/>
      <c r="AI21" s="54">
        <f t="shared" si="9"/>
        <v>288</v>
      </c>
      <c r="AJ21" s="55">
        <f t="shared" si="3"/>
        <v>288</v>
      </c>
      <c r="AK21" s="41"/>
      <c r="AL21" s="56">
        <v>80000</v>
      </c>
      <c r="AM21" s="57">
        <f t="shared" si="10"/>
        <v>23040000</v>
      </c>
      <c r="AN21" s="57"/>
      <c r="AO21" s="58" t="s">
        <v>77</v>
      </c>
      <c r="AP21" s="59">
        <f t="shared" si="11"/>
        <v>288</v>
      </c>
      <c r="AQ21" s="60" t="s">
        <v>78</v>
      </c>
      <c r="AR21" s="61"/>
      <c r="AS21" s="56">
        <v>9000</v>
      </c>
      <c r="AT21" s="62"/>
      <c r="AU21" s="62"/>
      <c r="AV21" s="63">
        <f t="shared" si="12"/>
        <v>2592000</v>
      </c>
      <c r="AW21" s="64">
        <f t="shared" si="4"/>
        <v>115200000</v>
      </c>
      <c r="AX21" s="65"/>
      <c r="AY21" s="66"/>
      <c r="AZ21" s="63"/>
      <c r="BA21" s="64">
        <f t="shared" si="13"/>
        <v>140832000</v>
      </c>
      <c r="BB21" s="67">
        <f t="shared" si="5"/>
        <v>140832000</v>
      </c>
      <c r="BC21" s="68"/>
      <c r="BD21" s="69"/>
      <c r="BE21" s="70">
        <f t="shared" si="6"/>
        <v>140832000</v>
      </c>
      <c r="BF21" s="69" t="e">
        <f>IF(C21=#REF!,"",SUMIF($C$10:$BE$44,C21,$BE$10:$BE$44))</f>
        <v>#REF!</v>
      </c>
      <c r="BG21" s="69"/>
      <c r="BH21" s="71"/>
      <c r="BI21" s="72"/>
      <c r="BJ21" s="72"/>
      <c r="BK21" s="73"/>
      <c r="BN21" s="74">
        <f t="shared" si="14"/>
        <v>4032000</v>
      </c>
      <c r="BO21" s="47" t="s">
        <v>79</v>
      </c>
      <c r="BP21" s="75"/>
    </row>
    <row r="22" spans="1:68" s="47" customFormat="1" ht="68.25" customHeight="1" x14ac:dyDescent="0.25">
      <c r="A22" s="79">
        <f t="shared" si="7"/>
        <v>13</v>
      </c>
      <c r="B22" s="48"/>
      <c r="C22" s="78" t="s">
        <v>106</v>
      </c>
      <c r="D22" s="37"/>
      <c r="E22" s="49"/>
      <c r="F22" s="49"/>
      <c r="G22" s="49"/>
      <c r="H22" s="50"/>
      <c r="I22" s="50">
        <v>18</v>
      </c>
      <c r="J22" s="50">
        <v>96</v>
      </c>
      <c r="K22" s="50" t="s">
        <v>81</v>
      </c>
      <c r="L22" s="50">
        <v>664</v>
      </c>
      <c r="M22" s="50">
        <v>46</v>
      </c>
      <c r="N22" s="51">
        <v>7574.8</v>
      </c>
      <c r="O22" s="50" t="s">
        <v>74</v>
      </c>
      <c r="P22" s="50">
        <v>0</v>
      </c>
      <c r="Q22" s="50" t="s">
        <v>107</v>
      </c>
      <c r="R22" s="50" t="s">
        <v>76</v>
      </c>
      <c r="S22" s="50">
        <v>159.6</v>
      </c>
      <c r="T22" s="50">
        <v>159.6</v>
      </c>
      <c r="U22" s="50">
        <v>0</v>
      </c>
      <c r="V22" s="50">
        <v>0</v>
      </c>
      <c r="W22" s="50">
        <v>0</v>
      </c>
      <c r="X22" s="50">
        <v>0</v>
      </c>
      <c r="Y22" s="50">
        <v>0</v>
      </c>
      <c r="Z22" s="42">
        <f t="shared" si="8"/>
        <v>96</v>
      </c>
      <c r="AA22" s="42"/>
      <c r="AB22" s="42"/>
      <c r="AC22" s="52"/>
      <c r="AD22" s="52"/>
      <c r="AE22" s="53"/>
      <c r="AF22" s="52"/>
      <c r="AG22" s="52"/>
      <c r="AH22" s="52"/>
      <c r="AI22" s="54">
        <f t="shared" si="9"/>
        <v>96</v>
      </c>
      <c r="AJ22" s="55">
        <f t="shared" si="3"/>
        <v>96</v>
      </c>
      <c r="AK22" s="41"/>
      <c r="AL22" s="56">
        <v>80000</v>
      </c>
      <c r="AM22" s="57">
        <f t="shared" si="10"/>
        <v>7680000</v>
      </c>
      <c r="AN22" s="57"/>
      <c r="AO22" s="58" t="s">
        <v>77</v>
      </c>
      <c r="AP22" s="59">
        <f t="shared" si="11"/>
        <v>96</v>
      </c>
      <c r="AQ22" s="60" t="s">
        <v>78</v>
      </c>
      <c r="AR22" s="61"/>
      <c r="AS22" s="56">
        <v>9000</v>
      </c>
      <c r="AT22" s="62"/>
      <c r="AU22" s="62"/>
      <c r="AV22" s="63">
        <f t="shared" si="12"/>
        <v>864000</v>
      </c>
      <c r="AW22" s="64">
        <f t="shared" si="4"/>
        <v>38400000</v>
      </c>
      <c r="AX22" s="65"/>
      <c r="AY22" s="66"/>
      <c r="AZ22" s="63"/>
      <c r="BA22" s="64">
        <f t="shared" si="13"/>
        <v>46944000</v>
      </c>
      <c r="BB22" s="67">
        <f t="shared" si="5"/>
        <v>46944000</v>
      </c>
      <c r="BC22" s="68"/>
      <c r="BD22" s="69"/>
      <c r="BE22" s="70">
        <f t="shared" si="6"/>
        <v>46944000</v>
      </c>
      <c r="BF22" s="69">
        <f ca="1">IF(C22=C21,"",SUMIF($C$10:$BE$44,C22,$BE$10:$BE$44))</f>
        <v>46944000</v>
      </c>
      <c r="BG22" s="70"/>
      <c r="BH22" s="71"/>
      <c r="BI22" s="72"/>
      <c r="BJ22" s="72"/>
      <c r="BK22" s="73"/>
      <c r="BN22" s="74">
        <f t="shared" si="14"/>
        <v>1344000</v>
      </c>
      <c r="BO22" s="47" t="s">
        <v>79</v>
      </c>
      <c r="BP22" s="75"/>
    </row>
    <row r="23" spans="1:68" s="47" customFormat="1" ht="68.25" customHeight="1" x14ac:dyDescent="0.25">
      <c r="A23" s="48">
        <f t="shared" si="7"/>
        <v>14</v>
      </c>
      <c r="B23" s="48"/>
      <c r="C23" s="40" t="s">
        <v>108</v>
      </c>
      <c r="D23" s="37"/>
      <c r="E23" s="49"/>
      <c r="F23" s="49"/>
      <c r="G23" s="49"/>
      <c r="H23" s="50"/>
      <c r="I23" s="50">
        <v>18</v>
      </c>
      <c r="J23" s="50">
        <v>132</v>
      </c>
      <c r="K23" s="50" t="s">
        <v>81</v>
      </c>
      <c r="L23" s="50">
        <v>664</v>
      </c>
      <c r="M23" s="50">
        <v>46</v>
      </c>
      <c r="N23" s="51">
        <v>7574.8</v>
      </c>
      <c r="O23" s="50" t="s">
        <v>74</v>
      </c>
      <c r="P23" s="50">
        <v>0</v>
      </c>
      <c r="Q23" s="50" t="s">
        <v>109</v>
      </c>
      <c r="R23" s="50" t="s">
        <v>76</v>
      </c>
      <c r="S23" s="50">
        <v>479.7</v>
      </c>
      <c r="T23" s="50">
        <v>479.7</v>
      </c>
      <c r="U23" s="50">
        <v>0</v>
      </c>
      <c r="V23" s="50">
        <v>0</v>
      </c>
      <c r="W23" s="50">
        <v>0</v>
      </c>
      <c r="X23" s="50">
        <v>0</v>
      </c>
      <c r="Y23" s="50">
        <v>0</v>
      </c>
      <c r="Z23" s="42">
        <f t="shared" si="8"/>
        <v>132</v>
      </c>
      <c r="AA23" s="42"/>
      <c r="AB23" s="42"/>
      <c r="AC23" s="52"/>
      <c r="AD23" s="52"/>
      <c r="AE23" s="53"/>
      <c r="AF23" s="52"/>
      <c r="AG23" s="52"/>
      <c r="AH23" s="52"/>
      <c r="AI23" s="54">
        <f t="shared" si="9"/>
        <v>132</v>
      </c>
      <c r="AJ23" s="55">
        <f t="shared" si="3"/>
        <v>132</v>
      </c>
      <c r="AK23" s="41"/>
      <c r="AL23" s="56">
        <v>80000</v>
      </c>
      <c r="AM23" s="57">
        <f t="shared" si="10"/>
        <v>10560000</v>
      </c>
      <c r="AN23" s="57"/>
      <c r="AO23" s="58" t="s">
        <v>77</v>
      </c>
      <c r="AP23" s="59">
        <f t="shared" si="11"/>
        <v>132</v>
      </c>
      <c r="AQ23" s="60" t="s">
        <v>78</v>
      </c>
      <c r="AR23" s="61"/>
      <c r="AS23" s="56">
        <v>9000</v>
      </c>
      <c r="AT23" s="62"/>
      <c r="AU23" s="62"/>
      <c r="AV23" s="63">
        <f t="shared" si="12"/>
        <v>1188000</v>
      </c>
      <c r="AW23" s="64">
        <f t="shared" si="4"/>
        <v>52800000</v>
      </c>
      <c r="AX23" s="65"/>
      <c r="AY23" s="66"/>
      <c r="AZ23" s="63"/>
      <c r="BA23" s="64">
        <f t="shared" si="13"/>
        <v>64548000</v>
      </c>
      <c r="BB23" s="67">
        <f t="shared" si="5"/>
        <v>64548000</v>
      </c>
      <c r="BC23" s="68"/>
      <c r="BD23" s="69"/>
      <c r="BE23" s="70">
        <f t="shared" si="6"/>
        <v>64548000</v>
      </c>
      <c r="BF23" s="69">
        <f ca="1">IF(C23=C22,"",SUMIF($C$10:$BE$44,C23,$BE$10:$BE$44))</f>
        <v>64548000</v>
      </c>
      <c r="BG23" s="70"/>
      <c r="BH23" s="71"/>
      <c r="BI23" s="72"/>
      <c r="BJ23" s="72"/>
      <c r="BK23" s="73"/>
      <c r="BN23" s="74">
        <f t="shared" si="14"/>
        <v>1848000</v>
      </c>
      <c r="BO23" s="77"/>
      <c r="BP23" s="75"/>
    </row>
    <row r="24" spans="1:68" s="47" customFormat="1" ht="68.25" customHeight="1" x14ac:dyDescent="0.25">
      <c r="A24" s="48">
        <f t="shared" si="7"/>
        <v>15</v>
      </c>
      <c r="B24" s="48"/>
      <c r="C24" s="40" t="s">
        <v>110</v>
      </c>
      <c r="D24" s="37"/>
      <c r="E24" s="49"/>
      <c r="F24" s="49"/>
      <c r="G24" s="49"/>
      <c r="H24" s="50"/>
      <c r="I24" s="50">
        <v>18</v>
      </c>
      <c r="J24" s="50">
        <v>144</v>
      </c>
      <c r="K24" s="50" t="s">
        <v>81</v>
      </c>
      <c r="L24" s="50">
        <v>664</v>
      </c>
      <c r="M24" s="50">
        <v>46</v>
      </c>
      <c r="N24" s="51">
        <v>7574.8</v>
      </c>
      <c r="O24" s="50" t="s">
        <v>74</v>
      </c>
      <c r="P24" s="50">
        <v>0</v>
      </c>
      <c r="Q24" s="50" t="s">
        <v>111</v>
      </c>
      <c r="R24" s="50" t="s">
        <v>76</v>
      </c>
      <c r="S24" s="50">
        <v>484.6</v>
      </c>
      <c r="T24" s="50">
        <v>484.6</v>
      </c>
      <c r="U24" s="50">
        <v>0</v>
      </c>
      <c r="V24" s="50">
        <v>0</v>
      </c>
      <c r="W24" s="50">
        <v>0</v>
      </c>
      <c r="X24" s="50">
        <v>0</v>
      </c>
      <c r="Y24" s="50">
        <v>0</v>
      </c>
      <c r="Z24" s="42">
        <f t="shared" si="8"/>
        <v>144</v>
      </c>
      <c r="AA24" s="42"/>
      <c r="AB24" s="42"/>
      <c r="AC24" s="52"/>
      <c r="AD24" s="52"/>
      <c r="AE24" s="53"/>
      <c r="AF24" s="52"/>
      <c r="AG24" s="52"/>
      <c r="AH24" s="52"/>
      <c r="AI24" s="54">
        <f t="shared" si="9"/>
        <v>144</v>
      </c>
      <c r="AJ24" s="55">
        <f t="shared" si="3"/>
        <v>144</v>
      </c>
      <c r="AK24" s="41"/>
      <c r="AL24" s="56">
        <v>80000</v>
      </c>
      <c r="AM24" s="57">
        <f t="shared" si="10"/>
        <v>11520000</v>
      </c>
      <c r="AN24" s="57"/>
      <c r="AO24" s="58" t="s">
        <v>77</v>
      </c>
      <c r="AP24" s="59">
        <f t="shared" si="11"/>
        <v>144</v>
      </c>
      <c r="AQ24" s="60" t="s">
        <v>78</v>
      </c>
      <c r="AR24" s="61"/>
      <c r="AS24" s="56">
        <v>9000</v>
      </c>
      <c r="AT24" s="62"/>
      <c r="AU24" s="62"/>
      <c r="AV24" s="63">
        <f t="shared" si="12"/>
        <v>1296000</v>
      </c>
      <c r="AW24" s="64">
        <f t="shared" si="4"/>
        <v>57600000</v>
      </c>
      <c r="AX24" s="65"/>
      <c r="AY24" s="66"/>
      <c r="AZ24" s="63"/>
      <c r="BA24" s="64">
        <f t="shared" si="13"/>
        <v>70416000</v>
      </c>
      <c r="BB24" s="67">
        <f t="shared" si="5"/>
        <v>70416000</v>
      </c>
      <c r="BC24" s="68"/>
      <c r="BD24" s="69"/>
      <c r="BE24" s="70">
        <f t="shared" si="6"/>
        <v>70416000</v>
      </c>
      <c r="BF24" s="69">
        <f ca="1">IF(C24=C23,"",SUMIF($C$10:$BE$44,C24,$BE$10:$BE$44))</f>
        <v>70416000</v>
      </c>
      <c r="BG24" s="69"/>
      <c r="BH24" s="71"/>
      <c r="BI24" s="72"/>
      <c r="BJ24" s="72"/>
      <c r="BK24" s="73"/>
      <c r="BN24" s="74">
        <f t="shared" si="14"/>
        <v>2016000</v>
      </c>
      <c r="BO24" s="47" t="s">
        <v>79</v>
      </c>
      <c r="BP24" s="75"/>
    </row>
    <row r="25" spans="1:68" s="47" customFormat="1" ht="68.25" customHeight="1" x14ac:dyDescent="0.25">
      <c r="A25" s="48">
        <f t="shared" si="7"/>
        <v>16</v>
      </c>
      <c r="B25" s="48"/>
      <c r="C25" s="40" t="s">
        <v>112</v>
      </c>
      <c r="D25" s="37"/>
      <c r="E25" s="49"/>
      <c r="F25" s="49"/>
      <c r="G25" s="49"/>
      <c r="H25" s="50"/>
      <c r="I25" s="50">
        <v>18</v>
      </c>
      <c r="J25" s="50">
        <v>432</v>
      </c>
      <c r="K25" s="50" t="s">
        <v>81</v>
      </c>
      <c r="L25" s="50">
        <v>664</v>
      </c>
      <c r="M25" s="50">
        <v>46</v>
      </c>
      <c r="N25" s="51">
        <v>7574.8</v>
      </c>
      <c r="O25" s="50" t="s">
        <v>74</v>
      </c>
      <c r="P25" s="50">
        <v>0</v>
      </c>
      <c r="Q25" s="50" t="s">
        <v>113</v>
      </c>
      <c r="R25" s="50" t="s">
        <v>76</v>
      </c>
      <c r="S25" s="50">
        <v>634.70000000000005</v>
      </c>
      <c r="T25" s="50">
        <v>634.70000000000005</v>
      </c>
      <c r="U25" s="50">
        <v>0</v>
      </c>
      <c r="V25" s="50">
        <v>0</v>
      </c>
      <c r="W25" s="50">
        <v>0</v>
      </c>
      <c r="X25" s="50">
        <v>0</v>
      </c>
      <c r="Y25" s="50">
        <v>0</v>
      </c>
      <c r="Z25" s="42">
        <f t="shared" si="8"/>
        <v>432</v>
      </c>
      <c r="AA25" s="42"/>
      <c r="AB25" s="42"/>
      <c r="AC25" s="52"/>
      <c r="AD25" s="52"/>
      <c r="AE25" s="53"/>
      <c r="AF25" s="52"/>
      <c r="AG25" s="52"/>
      <c r="AH25" s="52"/>
      <c r="AI25" s="54">
        <f t="shared" si="9"/>
        <v>432</v>
      </c>
      <c r="AJ25" s="55">
        <f t="shared" si="3"/>
        <v>432</v>
      </c>
      <c r="AK25" s="41"/>
      <c r="AL25" s="56">
        <v>80000</v>
      </c>
      <c r="AM25" s="57">
        <f t="shared" si="10"/>
        <v>34560000</v>
      </c>
      <c r="AN25" s="57"/>
      <c r="AO25" s="58" t="s">
        <v>77</v>
      </c>
      <c r="AP25" s="59">
        <f t="shared" si="11"/>
        <v>432</v>
      </c>
      <c r="AQ25" s="60" t="s">
        <v>78</v>
      </c>
      <c r="AR25" s="61"/>
      <c r="AS25" s="56">
        <v>9000</v>
      </c>
      <c r="AT25" s="62"/>
      <c r="AU25" s="62"/>
      <c r="AV25" s="63">
        <f t="shared" si="12"/>
        <v>3888000</v>
      </c>
      <c r="AW25" s="64">
        <f t="shared" si="4"/>
        <v>172800000</v>
      </c>
      <c r="AX25" s="65"/>
      <c r="AY25" s="66"/>
      <c r="AZ25" s="63"/>
      <c r="BA25" s="64">
        <f t="shared" si="13"/>
        <v>211248000</v>
      </c>
      <c r="BB25" s="67">
        <f t="shared" si="5"/>
        <v>211248000</v>
      </c>
      <c r="BC25" s="68"/>
      <c r="BD25" s="69"/>
      <c r="BE25" s="70">
        <f t="shared" si="6"/>
        <v>209433600</v>
      </c>
      <c r="BF25" s="69">
        <f ca="1">IF(C25=C24,"",SUMIF($C$10:$BE$44,C25,$BE$10:$BE$44))</f>
        <v>209433600</v>
      </c>
      <c r="BG25" s="70">
        <f>+AP25*4200</f>
        <v>1814400</v>
      </c>
      <c r="BH25" s="71"/>
      <c r="BI25" s="72"/>
      <c r="BJ25" s="72"/>
      <c r="BK25" s="73"/>
      <c r="BN25" s="74">
        <f t="shared" si="14"/>
        <v>6048000</v>
      </c>
      <c r="BO25" s="77"/>
      <c r="BP25" s="75"/>
    </row>
    <row r="26" spans="1:68" s="80" customFormat="1" ht="68.25" customHeight="1" x14ac:dyDescent="0.25">
      <c r="A26" s="79">
        <f t="shared" si="7"/>
        <v>17</v>
      </c>
      <c r="B26" s="48"/>
      <c r="C26" s="40" t="s">
        <v>114</v>
      </c>
      <c r="D26" s="37"/>
      <c r="E26" s="49"/>
      <c r="F26" s="49"/>
      <c r="G26" s="49"/>
      <c r="H26" s="50"/>
      <c r="I26" s="50">
        <v>18</v>
      </c>
      <c r="J26" s="50">
        <v>336</v>
      </c>
      <c r="K26" s="50" t="s">
        <v>81</v>
      </c>
      <c r="L26" s="50">
        <v>664</v>
      </c>
      <c r="M26" s="50">
        <v>46</v>
      </c>
      <c r="N26" s="51">
        <v>7574.8</v>
      </c>
      <c r="O26" s="50" t="s">
        <v>74</v>
      </c>
      <c r="P26" s="50">
        <v>0</v>
      </c>
      <c r="Q26" s="50" t="s">
        <v>115</v>
      </c>
      <c r="R26" s="50" t="s">
        <v>76</v>
      </c>
      <c r="S26" s="50">
        <v>407.8</v>
      </c>
      <c r="T26" s="50">
        <v>407.8</v>
      </c>
      <c r="U26" s="50">
        <v>0</v>
      </c>
      <c r="V26" s="50">
        <v>0</v>
      </c>
      <c r="W26" s="50">
        <v>0</v>
      </c>
      <c r="X26" s="50">
        <v>0</v>
      </c>
      <c r="Y26" s="50">
        <v>0</v>
      </c>
      <c r="Z26" s="42">
        <f t="shared" si="8"/>
        <v>336</v>
      </c>
      <c r="AA26" s="42"/>
      <c r="AB26" s="42"/>
      <c r="AC26" s="52"/>
      <c r="AD26" s="52"/>
      <c r="AE26" s="53"/>
      <c r="AF26" s="52"/>
      <c r="AG26" s="52"/>
      <c r="AH26" s="52"/>
      <c r="AI26" s="54">
        <f t="shared" si="9"/>
        <v>336</v>
      </c>
      <c r="AJ26" s="55">
        <f t="shared" si="3"/>
        <v>336</v>
      </c>
      <c r="AK26" s="41"/>
      <c r="AL26" s="56">
        <v>80000</v>
      </c>
      <c r="AM26" s="57">
        <f t="shared" si="10"/>
        <v>26880000</v>
      </c>
      <c r="AN26" s="57"/>
      <c r="AO26" s="58" t="s">
        <v>77</v>
      </c>
      <c r="AP26" s="59">
        <f t="shared" si="11"/>
        <v>336</v>
      </c>
      <c r="AQ26" s="60" t="s">
        <v>78</v>
      </c>
      <c r="AR26" s="61"/>
      <c r="AS26" s="56">
        <v>9000</v>
      </c>
      <c r="AT26" s="62"/>
      <c r="AU26" s="62"/>
      <c r="AV26" s="63">
        <f t="shared" si="12"/>
        <v>3024000</v>
      </c>
      <c r="AW26" s="64">
        <f t="shared" si="4"/>
        <v>134400000</v>
      </c>
      <c r="AX26" s="65"/>
      <c r="AY26" s="66"/>
      <c r="AZ26" s="63"/>
      <c r="BA26" s="64">
        <f t="shared" si="13"/>
        <v>164304000</v>
      </c>
      <c r="BB26" s="67">
        <f t="shared" si="5"/>
        <v>164304000</v>
      </c>
      <c r="BC26" s="68"/>
      <c r="BD26" s="69"/>
      <c r="BE26" s="70">
        <f t="shared" si="6"/>
        <v>164304000</v>
      </c>
      <c r="BF26" s="69" t="e">
        <f>IF(C26=#REF!,"",SUMIF($C$10:$BE$44,C26,$BE$10:$BE$44))</f>
        <v>#REF!</v>
      </c>
      <c r="BG26" s="70"/>
      <c r="BH26" s="71"/>
      <c r="BI26" s="72"/>
      <c r="BJ26" s="72"/>
      <c r="BK26" s="73"/>
      <c r="BN26" s="74">
        <f t="shared" si="14"/>
        <v>4704000</v>
      </c>
      <c r="BO26" s="81"/>
      <c r="BP26" s="75"/>
    </row>
    <row r="27" spans="1:68" s="47" customFormat="1" ht="68.25" customHeight="1" x14ac:dyDescent="0.25">
      <c r="A27" s="79">
        <f t="shared" si="7"/>
        <v>18</v>
      </c>
      <c r="B27" s="48"/>
      <c r="C27" s="40" t="s">
        <v>116</v>
      </c>
      <c r="D27" s="37"/>
      <c r="E27" s="49"/>
      <c r="F27" s="49"/>
      <c r="G27" s="49"/>
      <c r="H27" s="50"/>
      <c r="I27" s="50">
        <v>18</v>
      </c>
      <c r="J27" s="50">
        <v>360</v>
      </c>
      <c r="K27" s="50" t="s">
        <v>81</v>
      </c>
      <c r="L27" s="50">
        <v>664</v>
      </c>
      <c r="M27" s="50">
        <v>46</v>
      </c>
      <c r="N27" s="51">
        <v>7574.8</v>
      </c>
      <c r="O27" s="50" t="s">
        <v>74</v>
      </c>
      <c r="P27" s="50">
        <v>0</v>
      </c>
      <c r="Q27" s="50" t="s">
        <v>117</v>
      </c>
      <c r="R27" s="50" t="s">
        <v>76</v>
      </c>
      <c r="S27" s="50">
        <v>187</v>
      </c>
      <c r="T27" s="50">
        <v>187</v>
      </c>
      <c r="U27" s="50">
        <v>0</v>
      </c>
      <c r="V27" s="50">
        <v>0</v>
      </c>
      <c r="W27" s="50">
        <v>0</v>
      </c>
      <c r="X27" s="50">
        <v>0</v>
      </c>
      <c r="Y27" s="50">
        <v>0</v>
      </c>
      <c r="Z27" s="42">
        <f t="shared" si="8"/>
        <v>360</v>
      </c>
      <c r="AA27" s="42"/>
      <c r="AB27" s="42"/>
      <c r="AC27" s="52"/>
      <c r="AD27" s="52"/>
      <c r="AE27" s="53"/>
      <c r="AF27" s="52"/>
      <c r="AG27" s="52"/>
      <c r="AH27" s="52"/>
      <c r="AI27" s="54">
        <f t="shared" si="9"/>
        <v>360</v>
      </c>
      <c r="AJ27" s="55">
        <f t="shared" si="3"/>
        <v>360</v>
      </c>
      <c r="AK27" s="41"/>
      <c r="AL27" s="56">
        <v>80000</v>
      </c>
      <c r="AM27" s="57">
        <f t="shared" si="10"/>
        <v>28800000</v>
      </c>
      <c r="AN27" s="57"/>
      <c r="AO27" s="58" t="s">
        <v>77</v>
      </c>
      <c r="AP27" s="59">
        <f t="shared" si="11"/>
        <v>360</v>
      </c>
      <c r="AQ27" s="60" t="s">
        <v>78</v>
      </c>
      <c r="AR27" s="61"/>
      <c r="AS27" s="56">
        <v>9000</v>
      </c>
      <c r="AT27" s="62"/>
      <c r="AU27" s="62"/>
      <c r="AV27" s="63">
        <f t="shared" si="12"/>
        <v>3240000</v>
      </c>
      <c r="AW27" s="64">
        <f t="shared" si="4"/>
        <v>144000000</v>
      </c>
      <c r="AX27" s="65"/>
      <c r="AY27" s="66"/>
      <c r="AZ27" s="63"/>
      <c r="BA27" s="64">
        <f t="shared" si="13"/>
        <v>176040000</v>
      </c>
      <c r="BB27" s="67">
        <f t="shared" si="5"/>
        <v>176040000</v>
      </c>
      <c r="BC27" s="68"/>
      <c r="BD27" s="69"/>
      <c r="BE27" s="70">
        <f t="shared" si="6"/>
        <v>174528000</v>
      </c>
      <c r="BF27" s="69">
        <f ca="1">IF(C27=C26,"",SUMIF($C$10:$BE$44,C27,$BE$10:$BE$44))</f>
        <v>174528000</v>
      </c>
      <c r="BG27" s="70">
        <f>+AP27*4200</f>
        <v>1512000</v>
      </c>
      <c r="BH27" s="71"/>
      <c r="BI27" s="72"/>
      <c r="BJ27" s="72"/>
      <c r="BK27" s="73"/>
      <c r="BN27" s="74">
        <f t="shared" si="14"/>
        <v>5040000</v>
      </c>
      <c r="BO27" s="77"/>
      <c r="BP27" s="75"/>
    </row>
    <row r="28" spans="1:68" s="47" customFormat="1" ht="68.25" customHeight="1" x14ac:dyDescent="0.25">
      <c r="A28" s="79">
        <f t="shared" si="7"/>
        <v>19</v>
      </c>
      <c r="B28" s="48"/>
      <c r="C28" s="40" t="s">
        <v>118</v>
      </c>
      <c r="D28" s="37"/>
      <c r="E28" s="49"/>
      <c r="F28" s="49"/>
      <c r="G28" s="49"/>
      <c r="H28" s="50"/>
      <c r="I28" s="50">
        <v>18</v>
      </c>
      <c r="J28" s="50">
        <v>81</v>
      </c>
      <c r="K28" s="50" t="s">
        <v>81</v>
      </c>
      <c r="L28" s="50">
        <v>664</v>
      </c>
      <c r="M28" s="50">
        <v>46</v>
      </c>
      <c r="N28" s="51">
        <v>7574.8</v>
      </c>
      <c r="O28" s="50" t="s">
        <v>74</v>
      </c>
      <c r="P28" s="50">
        <v>0</v>
      </c>
      <c r="Q28" s="50" t="s">
        <v>119</v>
      </c>
      <c r="R28" s="50" t="s">
        <v>76</v>
      </c>
      <c r="S28" s="50">
        <v>223.2</v>
      </c>
      <c r="T28" s="50">
        <v>223.2</v>
      </c>
      <c r="U28" s="50">
        <v>0</v>
      </c>
      <c r="V28" s="50">
        <v>0</v>
      </c>
      <c r="W28" s="50">
        <v>0</v>
      </c>
      <c r="X28" s="50">
        <v>0</v>
      </c>
      <c r="Y28" s="50">
        <v>0</v>
      </c>
      <c r="Z28" s="42">
        <f t="shared" si="8"/>
        <v>81</v>
      </c>
      <c r="AA28" s="42"/>
      <c r="AB28" s="42"/>
      <c r="AC28" s="52"/>
      <c r="AD28" s="52"/>
      <c r="AE28" s="53"/>
      <c r="AF28" s="52"/>
      <c r="AG28" s="52"/>
      <c r="AH28" s="52"/>
      <c r="AI28" s="54">
        <f t="shared" si="9"/>
        <v>81</v>
      </c>
      <c r="AJ28" s="55">
        <f t="shared" si="3"/>
        <v>81</v>
      </c>
      <c r="AK28" s="41"/>
      <c r="AL28" s="56">
        <v>80000</v>
      </c>
      <c r="AM28" s="57">
        <f t="shared" si="10"/>
        <v>6480000</v>
      </c>
      <c r="AN28" s="57"/>
      <c r="AO28" s="58" t="s">
        <v>77</v>
      </c>
      <c r="AP28" s="59">
        <f t="shared" si="11"/>
        <v>81</v>
      </c>
      <c r="AQ28" s="60" t="s">
        <v>78</v>
      </c>
      <c r="AR28" s="61"/>
      <c r="AS28" s="56">
        <v>9000</v>
      </c>
      <c r="AT28" s="62"/>
      <c r="AU28" s="62"/>
      <c r="AV28" s="63">
        <f t="shared" si="12"/>
        <v>729000</v>
      </c>
      <c r="AW28" s="64">
        <f t="shared" si="4"/>
        <v>32400000</v>
      </c>
      <c r="AX28" s="65"/>
      <c r="AY28" s="66"/>
      <c r="AZ28" s="63"/>
      <c r="BA28" s="64">
        <f t="shared" si="13"/>
        <v>39609000</v>
      </c>
      <c r="BB28" s="67">
        <f t="shared" si="5"/>
        <v>39609000</v>
      </c>
      <c r="BC28" s="68"/>
      <c r="BD28" s="69"/>
      <c r="BE28" s="70">
        <f t="shared" si="6"/>
        <v>39609000</v>
      </c>
      <c r="BF28" s="69">
        <f ca="1">IF(C28=C27,"",SUMIF($C$10:$BE$44,C28,$BE$10:$BE$44))</f>
        <v>39609000</v>
      </c>
      <c r="BG28" s="70"/>
      <c r="BH28" s="71"/>
      <c r="BI28" s="72"/>
      <c r="BJ28" s="72"/>
      <c r="BK28" s="73"/>
      <c r="BN28" s="74">
        <f t="shared" si="14"/>
        <v>1134000</v>
      </c>
      <c r="BO28" s="77"/>
      <c r="BP28" s="75"/>
    </row>
    <row r="29" spans="1:68" s="47" customFormat="1" ht="68.25" customHeight="1" x14ac:dyDescent="0.25">
      <c r="A29" s="79">
        <f t="shared" si="7"/>
        <v>20</v>
      </c>
      <c r="B29" s="48"/>
      <c r="C29" s="40" t="s">
        <v>120</v>
      </c>
      <c r="D29" s="37"/>
      <c r="E29" s="49"/>
      <c r="F29" s="49"/>
      <c r="G29" s="49"/>
      <c r="H29" s="50"/>
      <c r="I29" s="50">
        <v>18</v>
      </c>
      <c r="J29" s="50">
        <v>160</v>
      </c>
      <c r="K29" s="50" t="s">
        <v>81</v>
      </c>
      <c r="L29" s="50">
        <v>664</v>
      </c>
      <c r="M29" s="50">
        <v>46</v>
      </c>
      <c r="N29" s="51">
        <v>7574.8</v>
      </c>
      <c r="O29" s="50" t="s">
        <v>74</v>
      </c>
      <c r="P29" s="50" t="s">
        <v>121</v>
      </c>
      <c r="Q29" s="50" t="s">
        <v>122</v>
      </c>
      <c r="R29" s="50" t="s">
        <v>86</v>
      </c>
      <c r="S29" s="50">
        <v>158.30000000000001</v>
      </c>
      <c r="T29" s="50">
        <v>158.30000000000001</v>
      </c>
      <c r="U29" s="50">
        <v>0</v>
      </c>
      <c r="V29" s="50">
        <v>0</v>
      </c>
      <c r="W29" s="50">
        <v>0</v>
      </c>
      <c r="X29" s="50">
        <v>0</v>
      </c>
      <c r="Y29" s="50">
        <v>0</v>
      </c>
      <c r="Z29" s="42">
        <f t="shared" si="8"/>
        <v>160</v>
      </c>
      <c r="AA29" s="42"/>
      <c r="AB29" s="42"/>
      <c r="AC29" s="52"/>
      <c r="AD29" s="52"/>
      <c r="AE29" s="53"/>
      <c r="AF29" s="52"/>
      <c r="AG29" s="52"/>
      <c r="AH29" s="52"/>
      <c r="AI29" s="54">
        <f t="shared" si="9"/>
        <v>160</v>
      </c>
      <c r="AJ29" s="55">
        <f t="shared" si="3"/>
        <v>160</v>
      </c>
      <c r="AK29" s="41"/>
      <c r="AL29" s="56">
        <v>80000</v>
      </c>
      <c r="AM29" s="57">
        <f t="shared" si="10"/>
        <v>12800000</v>
      </c>
      <c r="AN29" s="57"/>
      <c r="AO29" s="58" t="s">
        <v>77</v>
      </c>
      <c r="AP29" s="59">
        <f t="shared" si="11"/>
        <v>160</v>
      </c>
      <c r="AQ29" s="60" t="s">
        <v>78</v>
      </c>
      <c r="AR29" s="61"/>
      <c r="AS29" s="56">
        <v>9000</v>
      </c>
      <c r="AT29" s="62"/>
      <c r="AU29" s="62"/>
      <c r="AV29" s="63">
        <f t="shared" si="12"/>
        <v>1440000</v>
      </c>
      <c r="AW29" s="64">
        <f t="shared" si="4"/>
        <v>64000000</v>
      </c>
      <c r="AX29" s="65"/>
      <c r="AY29" s="66"/>
      <c r="AZ29" s="63"/>
      <c r="BA29" s="64">
        <f t="shared" si="13"/>
        <v>78240000</v>
      </c>
      <c r="BB29" s="67">
        <f t="shared" si="5"/>
        <v>78240000</v>
      </c>
      <c r="BC29" s="68"/>
      <c r="BD29" s="69"/>
      <c r="BE29" s="70">
        <f t="shared" si="6"/>
        <v>78240000</v>
      </c>
      <c r="BF29" s="69" t="e">
        <f>IF(C29=#REF!,"",SUMIF($C$10:$BE$44,C29,$BE$10:$BE$44))</f>
        <v>#REF!</v>
      </c>
      <c r="BG29" s="69"/>
      <c r="BH29" s="71"/>
      <c r="BI29" s="72"/>
      <c r="BJ29" s="72"/>
      <c r="BK29" s="73"/>
      <c r="BN29" s="74">
        <f t="shared" si="14"/>
        <v>2240000</v>
      </c>
      <c r="BP29" s="75"/>
    </row>
    <row r="30" spans="1:68" s="47" customFormat="1" ht="68.25" customHeight="1" x14ac:dyDescent="0.25">
      <c r="A30" s="79">
        <f t="shared" si="7"/>
        <v>21</v>
      </c>
      <c r="B30" s="48"/>
      <c r="C30" s="40" t="s">
        <v>123</v>
      </c>
      <c r="D30" s="37"/>
      <c r="E30" s="49"/>
      <c r="F30" s="49"/>
      <c r="G30" s="49"/>
      <c r="H30" s="50"/>
      <c r="I30" s="50">
        <v>18</v>
      </c>
      <c r="J30" s="50">
        <v>108</v>
      </c>
      <c r="K30" s="50" t="s">
        <v>81</v>
      </c>
      <c r="L30" s="50">
        <v>664</v>
      </c>
      <c r="M30" s="50">
        <v>46</v>
      </c>
      <c r="N30" s="51">
        <v>7574.8</v>
      </c>
      <c r="O30" s="50" t="s">
        <v>74</v>
      </c>
      <c r="P30" s="50" t="s">
        <v>124</v>
      </c>
      <c r="Q30" s="50" t="s">
        <v>125</v>
      </c>
      <c r="R30" s="50" t="s">
        <v>76</v>
      </c>
      <c r="S30" s="50">
        <v>293.39999999999998</v>
      </c>
      <c r="T30" s="50">
        <v>293.39999999999998</v>
      </c>
      <c r="U30" s="50">
        <v>0</v>
      </c>
      <c r="V30" s="50">
        <v>0</v>
      </c>
      <c r="W30" s="50">
        <v>0</v>
      </c>
      <c r="X30" s="50">
        <v>0</v>
      </c>
      <c r="Y30" s="50">
        <v>0</v>
      </c>
      <c r="Z30" s="42">
        <f t="shared" si="8"/>
        <v>108</v>
      </c>
      <c r="AA30" s="42"/>
      <c r="AB30" s="42"/>
      <c r="AC30" s="52"/>
      <c r="AD30" s="52"/>
      <c r="AE30" s="53"/>
      <c r="AF30" s="52"/>
      <c r="AG30" s="52"/>
      <c r="AH30" s="52"/>
      <c r="AI30" s="54">
        <f t="shared" si="9"/>
        <v>108</v>
      </c>
      <c r="AJ30" s="55">
        <f t="shared" si="3"/>
        <v>108</v>
      </c>
      <c r="AK30" s="41"/>
      <c r="AL30" s="56">
        <v>80000</v>
      </c>
      <c r="AM30" s="57">
        <f t="shared" si="10"/>
        <v>8640000</v>
      </c>
      <c r="AN30" s="57"/>
      <c r="AO30" s="58" t="s">
        <v>77</v>
      </c>
      <c r="AP30" s="59">
        <f t="shared" si="11"/>
        <v>108</v>
      </c>
      <c r="AQ30" s="60" t="s">
        <v>78</v>
      </c>
      <c r="AR30" s="61"/>
      <c r="AS30" s="56">
        <v>9000</v>
      </c>
      <c r="AT30" s="62"/>
      <c r="AU30" s="62"/>
      <c r="AV30" s="63">
        <f t="shared" si="12"/>
        <v>972000</v>
      </c>
      <c r="AW30" s="64">
        <f t="shared" si="4"/>
        <v>43200000</v>
      </c>
      <c r="AX30" s="65"/>
      <c r="AY30" s="66"/>
      <c r="AZ30" s="63"/>
      <c r="BA30" s="64">
        <f t="shared" si="13"/>
        <v>52812000</v>
      </c>
      <c r="BB30" s="67">
        <f t="shared" si="5"/>
        <v>52812000</v>
      </c>
      <c r="BC30" s="68"/>
      <c r="BD30" s="69"/>
      <c r="BE30" s="70">
        <f t="shared" si="6"/>
        <v>52812000</v>
      </c>
      <c r="BF30" s="69">
        <f ca="1">IF(C30=C29,"",SUMIF($C$10:$BE$44,C30,$BE$10:$BE$44))</f>
        <v>52812000</v>
      </c>
      <c r="BG30" s="70"/>
      <c r="BH30" s="71"/>
      <c r="BI30" s="72"/>
      <c r="BJ30" s="72"/>
      <c r="BK30" s="73"/>
      <c r="BN30" s="74">
        <f t="shared" si="14"/>
        <v>1512000</v>
      </c>
      <c r="BO30" s="47" t="s">
        <v>79</v>
      </c>
      <c r="BP30" s="75"/>
    </row>
    <row r="31" spans="1:68" s="47" customFormat="1" ht="68.25" customHeight="1" x14ac:dyDescent="0.25">
      <c r="A31" s="48">
        <f t="shared" si="7"/>
        <v>22</v>
      </c>
      <c r="B31" s="48"/>
      <c r="C31" s="40" t="s">
        <v>126</v>
      </c>
      <c r="D31" s="37"/>
      <c r="E31" s="49"/>
      <c r="F31" s="49"/>
      <c r="G31" s="49"/>
      <c r="H31" s="50"/>
      <c r="I31" s="50">
        <v>18</v>
      </c>
      <c r="J31" s="50">
        <v>136</v>
      </c>
      <c r="K31" s="50" t="s">
        <v>81</v>
      </c>
      <c r="L31" s="50">
        <v>664</v>
      </c>
      <c r="M31" s="50">
        <v>46</v>
      </c>
      <c r="N31" s="51">
        <v>7574.8</v>
      </c>
      <c r="O31" s="50" t="s">
        <v>74</v>
      </c>
      <c r="P31" s="50" t="s">
        <v>127</v>
      </c>
      <c r="Q31" s="50" t="s">
        <v>128</v>
      </c>
      <c r="R31" s="50" t="s">
        <v>76</v>
      </c>
      <c r="S31" s="50">
        <v>271.7</v>
      </c>
      <c r="T31" s="50">
        <v>271.7</v>
      </c>
      <c r="U31" s="50">
        <v>0</v>
      </c>
      <c r="V31" s="50">
        <v>0</v>
      </c>
      <c r="W31" s="50">
        <v>0</v>
      </c>
      <c r="X31" s="50">
        <v>0</v>
      </c>
      <c r="Y31" s="50">
        <v>0</v>
      </c>
      <c r="Z31" s="42">
        <f t="shared" si="8"/>
        <v>136</v>
      </c>
      <c r="AA31" s="42"/>
      <c r="AB31" s="42"/>
      <c r="AC31" s="52"/>
      <c r="AD31" s="52"/>
      <c r="AE31" s="53"/>
      <c r="AF31" s="52"/>
      <c r="AG31" s="52"/>
      <c r="AH31" s="52"/>
      <c r="AI31" s="54">
        <f t="shared" si="9"/>
        <v>136</v>
      </c>
      <c r="AJ31" s="55">
        <f t="shared" si="3"/>
        <v>136</v>
      </c>
      <c r="AK31" s="41"/>
      <c r="AL31" s="56">
        <v>80000</v>
      </c>
      <c r="AM31" s="57">
        <f t="shared" si="10"/>
        <v>10880000</v>
      </c>
      <c r="AN31" s="57"/>
      <c r="AO31" s="58" t="s">
        <v>77</v>
      </c>
      <c r="AP31" s="59">
        <f t="shared" si="11"/>
        <v>136</v>
      </c>
      <c r="AQ31" s="60" t="s">
        <v>78</v>
      </c>
      <c r="AR31" s="61"/>
      <c r="AS31" s="56">
        <v>9000</v>
      </c>
      <c r="AT31" s="62"/>
      <c r="AU31" s="62"/>
      <c r="AV31" s="63">
        <f t="shared" si="12"/>
        <v>1224000</v>
      </c>
      <c r="AW31" s="64">
        <f t="shared" si="4"/>
        <v>54400000</v>
      </c>
      <c r="AX31" s="65"/>
      <c r="AY31" s="66"/>
      <c r="AZ31" s="63"/>
      <c r="BA31" s="64">
        <f t="shared" si="13"/>
        <v>66504000</v>
      </c>
      <c r="BB31" s="67">
        <f t="shared" si="5"/>
        <v>66504000</v>
      </c>
      <c r="BC31" s="68"/>
      <c r="BD31" s="69"/>
      <c r="BE31" s="70">
        <f t="shared" si="6"/>
        <v>66504000</v>
      </c>
      <c r="BF31" s="69">
        <f ca="1">IF(C31=C30,"",SUMIF($C$10:$BE$44,C31,$BE$10:$BE$44))</f>
        <v>66504000</v>
      </c>
      <c r="BG31" s="69"/>
      <c r="BH31" s="71"/>
      <c r="BI31" s="72"/>
      <c r="BJ31" s="72"/>
      <c r="BK31" s="73"/>
      <c r="BN31" s="74">
        <f t="shared" si="14"/>
        <v>1904000</v>
      </c>
      <c r="BO31" s="77"/>
      <c r="BP31" s="75"/>
    </row>
    <row r="32" spans="1:68" s="47" customFormat="1" ht="68.25" customHeight="1" x14ac:dyDescent="0.25">
      <c r="A32" s="48">
        <f t="shared" si="7"/>
        <v>23</v>
      </c>
      <c r="B32" s="48"/>
      <c r="C32" s="40" t="s">
        <v>129</v>
      </c>
      <c r="D32" s="37"/>
      <c r="E32" s="49"/>
      <c r="F32" s="49"/>
      <c r="G32" s="49"/>
      <c r="H32" s="50"/>
      <c r="I32" s="50">
        <v>18</v>
      </c>
      <c r="J32" s="50">
        <v>52</v>
      </c>
      <c r="K32" s="50" t="s">
        <v>93</v>
      </c>
      <c r="L32" s="50">
        <v>664</v>
      </c>
      <c r="M32" s="50">
        <v>46</v>
      </c>
      <c r="N32" s="51">
        <v>7574.8</v>
      </c>
      <c r="O32" s="50" t="s">
        <v>74</v>
      </c>
      <c r="P32" s="50" t="s">
        <v>130</v>
      </c>
      <c r="Q32" s="50" t="s">
        <v>131</v>
      </c>
      <c r="R32" s="50" t="s">
        <v>76</v>
      </c>
      <c r="S32" s="50">
        <v>138.69999999999999</v>
      </c>
      <c r="T32" s="50">
        <v>138.69999999999999</v>
      </c>
      <c r="U32" s="50">
        <v>0</v>
      </c>
      <c r="V32" s="50">
        <v>0</v>
      </c>
      <c r="W32" s="50">
        <v>0</v>
      </c>
      <c r="X32" s="50">
        <v>0</v>
      </c>
      <c r="Y32" s="50">
        <v>0</v>
      </c>
      <c r="Z32" s="42">
        <f t="shared" si="8"/>
        <v>52</v>
      </c>
      <c r="AA32" s="42"/>
      <c r="AB32" s="42"/>
      <c r="AC32" s="52"/>
      <c r="AD32" s="52"/>
      <c r="AE32" s="53"/>
      <c r="AF32" s="52"/>
      <c r="AG32" s="52"/>
      <c r="AH32" s="52"/>
      <c r="AI32" s="54">
        <f t="shared" si="9"/>
        <v>52</v>
      </c>
      <c r="AJ32" s="55">
        <f t="shared" si="3"/>
        <v>52</v>
      </c>
      <c r="AK32" s="41"/>
      <c r="AL32" s="56">
        <v>80000</v>
      </c>
      <c r="AM32" s="57">
        <f t="shared" si="10"/>
        <v>4160000</v>
      </c>
      <c r="AN32" s="57"/>
      <c r="AO32" s="58" t="s">
        <v>77</v>
      </c>
      <c r="AP32" s="59">
        <f t="shared" si="11"/>
        <v>52</v>
      </c>
      <c r="AQ32" s="60" t="s">
        <v>78</v>
      </c>
      <c r="AR32" s="61"/>
      <c r="AS32" s="56">
        <v>9000</v>
      </c>
      <c r="AT32" s="62"/>
      <c r="AU32" s="62"/>
      <c r="AV32" s="63">
        <f t="shared" si="12"/>
        <v>468000</v>
      </c>
      <c r="AW32" s="64">
        <f t="shared" si="4"/>
        <v>20800000</v>
      </c>
      <c r="AX32" s="65"/>
      <c r="AY32" s="66"/>
      <c r="AZ32" s="63"/>
      <c r="BA32" s="64">
        <f t="shared" si="13"/>
        <v>25428000</v>
      </c>
      <c r="BB32" s="67">
        <f t="shared" si="5"/>
        <v>25428000</v>
      </c>
      <c r="BC32" s="68"/>
      <c r="BD32" s="69"/>
      <c r="BE32" s="70">
        <f t="shared" si="6"/>
        <v>25428000</v>
      </c>
      <c r="BF32" s="69">
        <f ca="1">IF(C32=C31,"",SUMIF($C$10:$BE$44,C32,$BE$10:$BE$44))</f>
        <v>25428000</v>
      </c>
      <c r="BG32" s="69"/>
      <c r="BH32" s="71"/>
      <c r="BI32" s="72"/>
      <c r="BJ32" s="72"/>
      <c r="BK32" s="73"/>
      <c r="BN32" s="74">
        <f t="shared" si="14"/>
        <v>728000</v>
      </c>
      <c r="BO32" s="77"/>
      <c r="BP32" s="75"/>
    </row>
    <row r="33" spans="1:68" s="47" customFormat="1" ht="68.25" customHeight="1" x14ac:dyDescent="0.25">
      <c r="A33" s="48">
        <f t="shared" si="7"/>
        <v>24</v>
      </c>
      <c r="B33" s="48"/>
      <c r="C33" s="40" t="s">
        <v>132</v>
      </c>
      <c r="D33" s="37"/>
      <c r="E33" s="49"/>
      <c r="F33" s="49"/>
      <c r="G33" s="49"/>
      <c r="H33" s="50"/>
      <c r="I33" s="50">
        <v>18</v>
      </c>
      <c r="J33" s="50">
        <v>84</v>
      </c>
      <c r="K33" s="50" t="s">
        <v>93</v>
      </c>
      <c r="L33" s="50">
        <v>664</v>
      </c>
      <c r="M33" s="50">
        <v>46</v>
      </c>
      <c r="N33" s="51">
        <v>7574.8</v>
      </c>
      <c r="O33" s="50" t="s">
        <v>74</v>
      </c>
      <c r="P33" s="50" t="s">
        <v>133</v>
      </c>
      <c r="Q33" s="50" t="s">
        <v>134</v>
      </c>
      <c r="R33" s="50" t="s">
        <v>76</v>
      </c>
      <c r="S33" s="50">
        <v>475.5</v>
      </c>
      <c r="T33" s="50">
        <v>475.5</v>
      </c>
      <c r="U33" s="50">
        <v>0</v>
      </c>
      <c r="V33" s="50">
        <v>0</v>
      </c>
      <c r="W33" s="50">
        <v>0</v>
      </c>
      <c r="X33" s="50">
        <v>0</v>
      </c>
      <c r="Y33" s="50">
        <v>0</v>
      </c>
      <c r="Z33" s="42">
        <f t="shared" si="8"/>
        <v>84</v>
      </c>
      <c r="AA33" s="42"/>
      <c r="AB33" s="42"/>
      <c r="AC33" s="52"/>
      <c r="AD33" s="52"/>
      <c r="AE33" s="53"/>
      <c r="AF33" s="52"/>
      <c r="AG33" s="52"/>
      <c r="AH33" s="52"/>
      <c r="AI33" s="54">
        <f t="shared" si="9"/>
        <v>84</v>
      </c>
      <c r="AJ33" s="55">
        <f t="shared" si="3"/>
        <v>84</v>
      </c>
      <c r="AK33" s="41"/>
      <c r="AL33" s="56">
        <v>80000</v>
      </c>
      <c r="AM33" s="57">
        <f t="shared" si="10"/>
        <v>6720000</v>
      </c>
      <c r="AN33" s="57"/>
      <c r="AO33" s="58" t="s">
        <v>77</v>
      </c>
      <c r="AP33" s="59">
        <f t="shared" si="11"/>
        <v>84</v>
      </c>
      <c r="AQ33" s="60" t="s">
        <v>78</v>
      </c>
      <c r="AR33" s="61"/>
      <c r="AS33" s="56">
        <v>9000</v>
      </c>
      <c r="AT33" s="62"/>
      <c r="AU33" s="62"/>
      <c r="AV33" s="63">
        <f t="shared" si="12"/>
        <v>756000</v>
      </c>
      <c r="AW33" s="64">
        <f t="shared" si="4"/>
        <v>33600000</v>
      </c>
      <c r="AX33" s="65"/>
      <c r="AY33" s="66"/>
      <c r="AZ33" s="63"/>
      <c r="BA33" s="64">
        <f t="shared" si="13"/>
        <v>41076000</v>
      </c>
      <c r="BB33" s="67">
        <f t="shared" si="5"/>
        <v>41076000</v>
      </c>
      <c r="BC33" s="68"/>
      <c r="BD33" s="69"/>
      <c r="BE33" s="70">
        <f t="shared" si="6"/>
        <v>41076000</v>
      </c>
      <c r="BF33" s="69">
        <f ca="1">IF(C33=C32,"",SUMIF($C$10:$BE$44,C33,$BE$10:$BE$44))</f>
        <v>41076000</v>
      </c>
      <c r="BG33" s="69"/>
      <c r="BH33" s="71"/>
      <c r="BI33" s="72"/>
      <c r="BJ33" s="72"/>
      <c r="BK33" s="73"/>
      <c r="BN33" s="74">
        <f t="shared" si="14"/>
        <v>1176000</v>
      </c>
      <c r="BO33" s="47" t="s">
        <v>79</v>
      </c>
      <c r="BP33" s="75"/>
    </row>
    <row r="34" spans="1:68" s="47" customFormat="1" ht="68.25" customHeight="1" x14ac:dyDescent="0.25">
      <c r="A34" s="48">
        <f t="shared" si="7"/>
        <v>25</v>
      </c>
      <c r="B34" s="48"/>
      <c r="C34" s="40" t="s">
        <v>135</v>
      </c>
      <c r="D34" s="37"/>
      <c r="E34" s="49"/>
      <c r="F34" s="49"/>
      <c r="G34" s="49"/>
      <c r="H34" s="50"/>
      <c r="I34" s="50">
        <v>18</v>
      </c>
      <c r="J34" s="50">
        <v>98</v>
      </c>
      <c r="K34" s="50" t="s">
        <v>136</v>
      </c>
      <c r="L34" s="50">
        <v>664</v>
      </c>
      <c r="M34" s="50">
        <v>46</v>
      </c>
      <c r="N34" s="51">
        <v>7574.8</v>
      </c>
      <c r="O34" s="50" t="s">
        <v>74</v>
      </c>
      <c r="P34" s="50" t="s">
        <v>137</v>
      </c>
      <c r="Q34" s="50" t="s">
        <v>138</v>
      </c>
      <c r="R34" s="50" t="s">
        <v>76</v>
      </c>
      <c r="S34" s="50">
        <v>193.4</v>
      </c>
      <c r="T34" s="50">
        <v>193.4</v>
      </c>
      <c r="U34" s="50">
        <v>0</v>
      </c>
      <c r="V34" s="50">
        <v>0</v>
      </c>
      <c r="W34" s="50">
        <v>0</v>
      </c>
      <c r="X34" s="50">
        <v>0</v>
      </c>
      <c r="Y34" s="50">
        <v>0</v>
      </c>
      <c r="Z34" s="42">
        <f t="shared" si="8"/>
        <v>98</v>
      </c>
      <c r="AA34" s="42"/>
      <c r="AB34" s="42"/>
      <c r="AC34" s="52"/>
      <c r="AD34" s="52"/>
      <c r="AE34" s="53"/>
      <c r="AF34" s="52"/>
      <c r="AG34" s="52"/>
      <c r="AH34" s="52"/>
      <c r="AI34" s="54">
        <f t="shared" si="9"/>
        <v>98</v>
      </c>
      <c r="AJ34" s="55">
        <f t="shared" si="3"/>
        <v>98</v>
      </c>
      <c r="AK34" s="41"/>
      <c r="AL34" s="56">
        <v>80000</v>
      </c>
      <c r="AM34" s="57">
        <f t="shared" si="10"/>
        <v>7840000</v>
      </c>
      <c r="AN34" s="57"/>
      <c r="AO34" s="58" t="s">
        <v>77</v>
      </c>
      <c r="AP34" s="59">
        <f t="shared" si="11"/>
        <v>98</v>
      </c>
      <c r="AQ34" s="60" t="s">
        <v>78</v>
      </c>
      <c r="AR34" s="61"/>
      <c r="AS34" s="56">
        <v>9000</v>
      </c>
      <c r="AT34" s="62"/>
      <c r="AU34" s="62"/>
      <c r="AV34" s="63">
        <f t="shared" si="12"/>
        <v>882000</v>
      </c>
      <c r="AW34" s="64">
        <f t="shared" si="4"/>
        <v>39200000</v>
      </c>
      <c r="AX34" s="65"/>
      <c r="AY34" s="66"/>
      <c r="AZ34" s="63"/>
      <c r="BA34" s="64">
        <f t="shared" si="13"/>
        <v>47922000</v>
      </c>
      <c r="BB34" s="67">
        <f t="shared" si="5"/>
        <v>47922000</v>
      </c>
      <c r="BC34" s="68"/>
      <c r="BD34" s="69"/>
      <c r="BE34" s="70">
        <f t="shared" si="6"/>
        <v>47922000</v>
      </c>
      <c r="BF34" s="69">
        <f ca="1">IF(C34=C33,"",SUMIF($C$10:$BE$44,C34,$BE$10:$BE$44))</f>
        <v>47922000</v>
      </c>
      <c r="BG34" s="69"/>
      <c r="BH34" s="71"/>
      <c r="BI34" s="72"/>
      <c r="BJ34" s="72"/>
      <c r="BK34" s="73"/>
      <c r="BN34" s="74">
        <f t="shared" si="14"/>
        <v>1372000</v>
      </c>
      <c r="BO34" s="47" t="s">
        <v>79</v>
      </c>
      <c r="BP34" s="75"/>
    </row>
    <row r="35" spans="1:68" s="47" customFormat="1" ht="68.25" customHeight="1" x14ac:dyDescent="0.25">
      <c r="A35" s="48">
        <f t="shared" si="7"/>
        <v>26</v>
      </c>
      <c r="B35" s="48"/>
      <c r="C35" s="40" t="s">
        <v>139</v>
      </c>
      <c r="D35" s="37"/>
      <c r="E35" s="49"/>
      <c r="F35" s="49"/>
      <c r="G35" s="49"/>
      <c r="H35" s="50">
        <v>18</v>
      </c>
      <c r="I35" s="50"/>
      <c r="J35" s="50">
        <v>252</v>
      </c>
      <c r="K35" s="50" t="s">
        <v>81</v>
      </c>
      <c r="L35" s="50">
        <v>665</v>
      </c>
      <c r="M35" s="50">
        <v>46</v>
      </c>
      <c r="N35" s="51">
        <v>2395.8000000000002</v>
      </c>
      <c r="O35" s="50" t="s">
        <v>74</v>
      </c>
      <c r="P35" s="50"/>
      <c r="Q35" s="50"/>
      <c r="R35" s="50"/>
      <c r="S35" s="50"/>
      <c r="T35" s="50"/>
      <c r="U35" s="50"/>
      <c r="V35" s="50"/>
      <c r="W35" s="50"/>
      <c r="X35" s="50"/>
      <c r="Y35" s="50"/>
      <c r="Z35" s="42">
        <f>+J35</f>
        <v>252</v>
      </c>
      <c r="AA35" s="42"/>
      <c r="AB35" s="42"/>
      <c r="AC35" s="52"/>
      <c r="AD35" s="52"/>
      <c r="AE35" s="53"/>
      <c r="AF35" s="52"/>
      <c r="AG35" s="52"/>
      <c r="AH35" s="52"/>
      <c r="AI35" s="54">
        <f t="shared" si="9"/>
        <v>252</v>
      </c>
      <c r="AJ35" s="55">
        <f>IF(C35=C34,"",SUMIF($C$10:$C$40,C35,$AI$10:$AI$40))</f>
        <v>252</v>
      </c>
      <c r="AK35" s="41"/>
      <c r="AL35" s="56">
        <v>80000</v>
      </c>
      <c r="AM35" s="57">
        <f t="shared" si="10"/>
        <v>20160000</v>
      </c>
      <c r="AN35" s="57"/>
      <c r="AO35" s="58" t="s">
        <v>77</v>
      </c>
      <c r="AP35" s="59">
        <f t="shared" si="11"/>
        <v>252</v>
      </c>
      <c r="AQ35" s="60" t="s">
        <v>78</v>
      </c>
      <c r="AR35" s="61"/>
      <c r="AS35" s="56">
        <v>9000</v>
      </c>
      <c r="AT35" s="62"/>
      <c r="AU35" s="62"/>
      <c r="AV35" s="63">
        <f t="shared" si="12"/>
        <v>2268000</v>
      </c>
      <c r="AW35" s="64">
        <f t="shared" si="4"/>
        <v>100800000</v>
      </c>
      <c r="AX35" s="65"/>
      <c r="AY35" s="66"/>
      <c r="AZ35" s="63"/>
      <c r="BA35" s="64">
        <f t="shared" si="13"/>
        <v>123228000</v>
      </c>
      <c r="BB35" s="67">
        <f>IF(C35=C34,"",SUMIF($C$10:$C$40,C35,$BA$10:$BA$40))</f>
        <v>123228000</v>
      </c>
      <c r="BC35" s="68"/>
      <c r="BD35" s="69"/>
      <c r="BE35" s="70"/>
      <c r="BF35" s="69"/>
      <c r="BG35" s="69"/>
      <c r="BH35" s="71"/>
      <c r="BI35" s="72"/>
      <c r="BJ35" s="72"/>
      <c r="BK35" s="73"/>
      <c r="BN35" s="74">
        <f t="shared" si="14"/>
        <v>3528000</v>
      </c>
      <c r="BO35" s="77"/>
      <c r="BP35" s="75"/>
    </row>
    <row r="36" spans="1:68" s="47" customFormat="1" ht="68.25" customHeight="1" x14ac:dyDescent="0.25">
      <c r="A36" s="48">
        <f t="shared" si="7"/>
        <v>27</v>
      </c>
      <c r="B36" s="48"/>
      <c r="C36" s="40" t="s">
        <v>140</v>
      </c>
      <c r="D36" s="37"/>
      <c r="E36" s="49"/>
      <c r="F36" s="49"/>
      <c r="G36" s="49"/>
      <c r="H36" s="50">
        <v>18</v>
      </c>
      <c r="I36" s="50">
        <v>34</v>
      </c>
      <c r="J36" s="50">
        <v>372</v>
      </c>
      <c r="K36" s="50" t="s">
        <v>81</v>
      </c>
      <c r="L36" s="50">
        <v>665</v>
      </c>
      <c r="M36" s="50">
        <v>46</v>
      </c>
      <c r="N36" s="51">
        <v>2395.8000000000002</v>
      </c>
      <c r="O36" s="50" t="s">
        <v>74</v>
      </c>
      <c r="P36" s="50"/>
      <c r="Q36" s="50"/>
      <c r="R36" s="50"/>
      <c r="S36" s="50"/>
      <c r="T36" s="50"/>
      <c r="U36" s="50"/>
      <c r="V36" s="50"/>
      <c r="W36" s="50"/>
      <c r="X36" s="50"/>
      <c r="Y36" s="50"/>
      <c r="Z36" s="42">
        <f>+J36</f>
        <v>372</v>
      </c>
      <c r="AA36" s="42"/>
      <c r="AB36" s="42"/>
      <c r="AC36" s="52"/>
      <c r="AD36" s="52"/>
      <c r="AE36" s="53"/>
      <c r="AF36" s="52"/>
      <c r="AG36" s="52"/>
      <c r="AH36" s="52"/>
      <c r="AI36" s="54">
        <f t="shared" si="9"/>
        <v>372</v>
      </c>
      <c r="AJ36" s="55">
        <f>IF(C36=C35,"",SUMIF($C$10:$C$40,C36,$AI$10:$AI$40))</f>
        <v>372</v>
      </c>
      <c r="AK36" s="41"/>
      <c r="AL36" s="56">
        <v>80000</v>
      </c>
      <c r="AM36" s="57">
        <f t="shared" si="10"/>
        <v>29760000</v>
      </c>
      <c r="AN36" s="57"/>
      <c r="AO36" s="58" t="s">
        <v>77</v>
      </c>
      <c r="AP36" s="59">
        <f t="shared" si="11"/>
        <v>372</v>
      </c>
      <c r="AQ36" s="60" t="s">
        <v>78</v>
      </c>
      <c r="AR36" s="61"/>
      <c r="AS36" s="56">
        <v>9000</v>
      </c>
      <c r="AT36" s="62"/>
      <c r="AU36" s="62"/>
      <c r="AV36" s="63">
        <f t="shared" si="12"/>
        <v>3348000</v>
      </c>
      <c r="AW36" s="64">
        <f t="shared" si="4"/>
        <v>148800000</v>
      </c>
      <c r="AX36" s="65"/>
      <c r="AY36" s="66"/>
      <c r="AZ36" s="63"/>
      <c r="BA36" s="64">
        <f t="shared" si="13"/>
        <v>181908000</v>
      </c>
      <c r="BB36" s="67">
        <f>IF(C36=C35,"",SUMIF($C$10:$C$40,C36,$BA$10:$BA$40))</f>
        <v>181908000</v>
      </c>
      <c r="BC36" s="68"/>
      <c r="BD36" s="69"/>
      <c r="BE36" s="70"/>
      <c r="BF36" s="69"/>
      <c r="BG36" s="69"/>
      <c r="BH36" s="71"/>
      <c r="BI36" s="72"/>
      <c r="BJ36" s="72"/>
      <c r="BK36" s="73"/>
      <c r="BN36" s="74">
        <f t="shared" si="14"/>
        <v>5208000</v>
      </c>
      <c r="BO36" s="77"/>
      <c r="BP36" s="75"/>
    </row>
    <row r="37" spans="1:68" s="96" customFormat="1" ht="68.25" customHeight="1" x14ac:dyDescent="0.25">
      <c r="A37" s="48">
        <f t="shared" si="7"/>
        <v>28</v>
      </c>
      <c r="B37" s="79"/>
      <c r="C37" s="82" t="s">
        <v>141</v>
      </c>
      <c r="D37" s="83"/>
      <c r="E37" s="84"/>
      <c r="F37" s="84"/>
      <c r="G37" s="84"/>
      <c r="H37" s="50">
        <v>324</v>
      </c>
      <c r="I37" s="50">
        <v>19</v>
      </c>
      <c r="J37" s="51">
        <v>384</v>
      </c>
      <c r="K37" s="43" t="s">
        <v>142</v>
      </c>
      <c r="L37" s="41">
        <v>321</v>
      </c>
      <c r="M37" s="41">
        <v>45</v>
      </c>
      <c r="N37" s="42">
        <v>345.2</v>
      </c>
      <c r="O37" s="42" t="s">
        <v>76</v>
      </c>
      <c r="P37" s="85"/>
      <c r="Q37" s="85"/>
      <c r="R37" s="85"/>
      <c r="S37" s="85"/>
      <c r="T37" s="85"/>
      <c r="U37" s="85"/>
      <c r="V37" s="85"/>
      <c r="W37" s="85"/>
      <c r="X37" s="85"/>
      <c r="Y37" s="85"/>
      <c r="Z37" s="42">
        <v>345.2</v>
      </c>
      <c r="AA37" s="86"/>
      <c r="AB37" s="86"/>
      <c r="AC37" s="87"/>
      <c r="AD37" s="87"/>
      <c r="AE37" s="88"/>
      <c r="AF37" s="87"/>
      <c r="AG37" s="87"/>
      <c r="AH37" s="87"/>
      <c r="AI37" s="54">
        <f t="shared" si="9"/>
        <v>345.2</v>
      </c>
      <c r="AJ37" s="55">
        <f>IF(C37=C34,"",SUMIF($C$10:$C$62,C37,$AI$10:$AI$62))</f>
        <v>1004.9</v>
      </c>
      <c r="AK37" s="89"/>
      <c r="AL37" s="56">
        <v>80000</v>
      </c>
      <c r="AM37" s="57">
        <f t="shared" si="10"/>
        <v>27616000</v>
      </c>
      <c r="AN37" s="57"/>
      <c r="AO37" s="58" t="s">
        <v>77</v>
      </c>
      <c r="AP37" s="59">
        <f t="shared" si="11"/>
        <v>345.2</v>
      </c>
      <c r="AQ37" s="60" t="s">
        <v>143</v>
      </c>
      <c r="AR37" s="61"/>
      <c r="AS37" s="56">
        <v>9000</v>
      </c>
      <c r="AT37" s="62"/>
      <c r="AU37" s="62"/>
      <c r="AV37" s="63">
        <f t="shared" si="12"/>
        <v>3106800</v>
      </c>
      <c r="AW37" s="64">
        <f t="shared" si="4"/>
        <v>138080000</v>
      </c>
      <c r="AX37" s="65"/>
      <c r="AY37" s="66"/>
      <c r="AZ37" s="63"/>
      <c r="BA37" s="64">
        <f t="shared" si="13"/>
        <v>168802800</v>
      </c>
      <c r="BB37" s="67">
        <f>IF(C37=C34,"",SUMIF($C$10:$C$62,C37,$BA$10:$BA$62))</f>
        <v>491396100</v>
      </c>
      <c r="BC37" s="90"/>
      <c r="BD37" s="91"/>
      <c r="BE37" s="92">
        <f t="shared" si="6"/>
        <v>168802800</v>
      </c>
      <c r="BF37" s="91">
        <f ca="1">IF(C37=C34,"",SUMIF($C$10:$BE$44,C37,$BE$10:$BE$44))</f>
        <v>491396100</v>
      </c>
      <c r="BG37" s="91"/>
      <c r="BH37" s="93"/>
      <c r="BI37" s="94"/>
      <c r="BJ37" s="94"/>
      <c r="BK37" s="95"/>
      <c r="BO37" s="47" t="s">
        <v>79</v>
      </c>
      <c r="BP37" s="97"/>
    </row>
    <row r="38" spans="1:68" s="80" customFormat="1" ht="68.25" customHeight="1" x14ac:dyDescent="0.25">
      <c r="A38" s="48">
        <f t="shared" si="7"/>
        <v>28</v>
      </c>
      <c r="B38" s="48"/>
      <c r="C38" s="40" t="s">
        <v>141</v>
      </c>
      <c r="D38" s="37"/>
      <c r="E38" s="49"/>
      <c r="F38" s="49"/>
      <c r="G38" s="49"/>
      <c r="H38" s="50">
        <v>324</v>
      </c>
      <c r="I38" s="50">
        <v>19</v>
      </c>
      <c r="J38" s="51">
        <v>0</v>
      </c>
      <c r="K38" s="43" t="s">
        <v>142</v>
      </c>
      <c r="L38" s="41">
        <v>320</v>
      </c>
      <c r="M38" s="41">
        <v>45</v>
      </c>
      <c r="N38" s="42">
        <v>1838.1</v>
      </c>
      <c r="O38" s="42" t="s">
        <v>83</v>
      </c>
      <c r="P38" s="50"/>
      <c r="Q38" s="50"/>
      <c r="R38" s="50"/>
      <c r="S38" s="50"/>
      <c r="T38" s="50"/>
      <c r="U38" s="50"/>
      <c r="V38" s="50"/>
      <c r="W38" s="50"/>
      <c r="X38" s="50"/>
      <c r="Y38" s="50"/>
      <c r="Z38" s="42">
        <v>38.800000000000011</v>
      </c>
      <c r="AA38" s="42"/>
      <c r="AB38" s="42"/>
      <c r="AC38" s="52"/>
      <c r="AD38" s="52"/>
      <c r="AE38" s="53"/>
      <c r="AF38" s="52"/>
      <c r="AG38" s="52"/>
      <c r="AH38" s="52"/>
      <c r="AI38" s="54">
        <f t="shared" si="9"/>
        <v>38.800000000000011</v>
      </c>
      <c r="AJ38" s="55" t="str">
        <f t="shared" ref="AJ38:AJ57" si="16">IF(C38=C37,"",SUMIF($C$10:$C$62,C38,$AI$10:$AI$62))</f>
        <v/>
      </c>
      <c r="AK38" s="41"/>
      <c r="AL38" s="56">
        <v>80000</v>
      </c>
      <c r="AM38" s="57">
        <f t="shared" si="10"/>
        <v>3104000.0000000009</v>
      </c>
      <c r="AN38" s="57"/>
      <c r="AO38" s="58" t="s">
        <v>77</v>
      </c>
      <c r="AP38" s="59">
        <f t="shared" si="11"/>
        <v>38.800000000000011</v>
      </c>
      <c r="AQ38" s="60" t="s">
        <v>144</v>
      </c>
      <c r="AR38" s="61"/>
      <c r="AS38" s="56">
        <v>9000</v>
      </c>
      <c r="AT38" s="62"/>
      <c r="AU38" s="62"/>
      <c r="AV38" s="63">
        <f t="shared" si="12"/>
        <v>349200.00000000012</v>
      </c>
      <c r="AW38" s="64">
        <f t="shared" si="4"/>
        <v>15520000.000000004</v>
      </c>
      <c r="AX38" s="65"/>
      <c r="AY38" s="66"/>
      <c r="AZ38" s="63"/>
      <c r="BA38" s="64">
        <f t="shared" si="13"/>
        <v>18973200.000000004</v>
      </c>
      <c r="BB38" s="67" t="str">
        <f t="shared" ref="BB38:BB57" si="17">IF(C38=C37,"",SUMIF($C$10:$C$62,C38,$BA$10:$BA$62))</f>
        <v/>
      </c>
      <c r="BC38" s="68"/>
      <c r="BD38" s="69"/>
      <c r="BE38" s="70">
        <f t="shared" si="6"/>
        <v>18973200.000000004</v>
      </c>
      <c r="BF38" s="69" t="str">
        <f>IF(C38=C37,"",SUMIF($C$10:$BE$44,C38,$BE$10:$BE$44))</f>
        <v/>
      </c>
      <c r="BG38" s="69"/>
      <c r="BH38" s="71"/>
      <c r="BI38" s="72"/>
      <c r="BJ38" s="72"/>
      <c r="BK38" s="73"/>
      <c r="BL38" s="47"/>
      <c r="BM38" s="47"/>
      <c r="BN38" s="74">
        <f>+AP38*14000</f>
        <v>543200.00000000012</v>
      </c>
      <c r="BO38" s="47" t="s">
        <v>79</v>
      </c>
      <c r="BP38" s="75"/>
    </row>
    <row r="39" spans="1:68" s="80" customFormat="1" ht="68.25" customHeight="1" x14ac:dyDescent="0.25">
      <c r="A39" s="48">
        <f t="shared" si="7"/>
        <v>28</v>
      </c>
      <c r="B39" s="48"/>
      <c r="C39" s="40" t="s">
        <v>141</v>
      </c>
      <c r="D39" s="37"/>
      <c r="E39" s="49"/>
      <c r="F39" s="49"/>
      <c r="G39" s="49"/>
      <c r="H39" s="50">
        <v>79</v>
      </c>
      <c r="I39" s="50">
        <v>18</v>
      </c>
      <c r="J39" s="51">
        <v>36</v>
      </c>
      <c r="K39" s="43" t="s">
        <v>93</v>
      </c>
      <c r="L39" s="41">
        <v>750</v>
      </c>
      <c r="M39" s="41">
        <v>46</v>
      </c>
      <c r="N39" s="42">
        <v>63.9</v>
      </c>
      <c r="O39" s="42" t="s">
        <v>86</v>
      </c>
      <c r="P39" s="50"/>
      <c r="Q39" s="50"/>
      <c r="R39" s="50"/>
      <c r="S39" s="50"/>
      <c r="T39" s="50"/>
      <c r="U39" s="50"/>
      <c r="V39" s="50"/>
      <c r="W39" s="50"/>
      <c r="X39" s="50"/>
      <c r="Y39" s="50"/>
      <c r="Z39" s="42">
        <v>32.9</v>
      </c>
      <c r="AA39" s="42"/>
      <c r="AB39" s="42"/>
      <c r="AC39" s="52"/>
      <c r="AD39" s="52"/>
      <c r="AE39" s="53"/>
      <c r="AF39" s="52"/>
      <c r="AG39" s="52"/>
      <c r="AH39" s="52"/>
      <c r="AI39" s="54">
        <f t="shared" si="9"/>
        <v>32.9</v>
      </c>
      <c r="AJ39" s="55" t="str">
        <f t="shared" si="16"/>
        <v/>
      </c>
      <c r="AK39" s="41"/>
      <c r="AL39" s="56">
        <v>80000</v>
      </c>
      <c r="AM39" s="57">
        <f t="shared" si="10"/>
        <v>2632000</v>
      </c>
      <c r="AN39" s="57"/>
      <c r="AO39" s="58" t="s">
        <v>77</v>
      </c>
      <c r="AP39" s="59">
        <f t="shared" si="11"/>
        <v>32.9</v>
      </c>
      <c r="AQ39" s="60" t="s">
        <v>145</v>
      </c>
      <c r="AR39" s="61"/>
      <c r="AS39" s="56">
        <v>9000</v>
      </c>
      <c r="AT39" s="62"/>
      <c r="AU39" s="62"/>
      <c r="AV39" s="63">
        <f t="shared" si="12"/>
        <v>296100</v>
      </c>
      <c r="AW39" s="64">
        <f t="shared" si="4"/>
        <v>13160000</v>
      </c>
      <c r="AX39" s="65"/>
      <c r="AY39" s="66"/>
      <c r="AZ39" s="63"/>
      <c r="BA39" s="64">
        <f t="shared" si="13"/>
        <v>16088100</v>
      </c>
      <c r="BB39" s="67" t="str">
        <f t="shared" si="17"/>
        <v/>
      </c>
      <c r="BC39" s="68"/>
      <c r="BD39" s="69"/>
      <c r="BE39" s="70">
        <f t="shared" si="6"/>
        <v>16088100</v>
      </c>
      <c r="BF39" s="69" t="str">
        <f>IF(C39=C38,"",SUMIF($C$10:$BE$44,C39,$BE$10:$BE$44))</f>
        <v/>
      </c>
      <c r="BG39" s="69"/>
      <c r="BH39" s="71"/>
      <c r="BI39" s="72"/>
      <c r="BJ39" s="72"/>
      <c r="BK39" s="73"/>
      <c r="BL39" s="47"/>
      <c r="BM39" s="47"/>
      <c r="BN39" s="74"/>
      <c r="BO39" s="47" t="s">
        <v>79</v>
      </c>
      <c r="BP39" s="75"/>
    </row>
    <row r="40" spans="1:68" s="47" customFormat="1" ht="68.25" customHeight="1" x14ac:dyDescent="0.25">
      <c r="A40" s="48">
        <f t="shared" si="7"/>
        <v>28</v>
      </c>
      <c r="B40" s="48"/>
      <c r="C40" s="40" t="s">
        <v>141</v>
      </c>
      <c r="D40" s="37"/>
      <c r="E40" s="49"/>
      <c r="F40" s="49"/>
      <c r="G40" s="49"/>
      <c r="H40" s="50">
        <v>45</v>
      </c>
      <c r="I40" s="50">
        <v>18</v>
      </c>
      <c r="J40" s="51">
        <v>588</v>
      </c>
      <c r="K40" s="43" t="s">
        <v>146</v>
      </c>
      <c r="L40" s="41">
        <v>585</v>
      </c>
      <c r="M40" s="41">
        <v>46</v>
      </c>
      <c r="N40" s="42">
        <v>2738</v>
      </c>
      <c r="O40" s="42" t="s">
        <v>83</v>
      </c>
      <c r="P40" s="50"/>
      <c r="Q40" s="50"/>
      <c r="R40" s="50"/>
      <c r="S40" s="50"/>
      <c r="T40" s="50"/>
      <c r="U40" s="50"/>
      <c r="V40" s="50"/>
      <c r="W40" s="50"/>
      <c r="X40" s="50"/>
      <c r="Y40" s="50"/>
      <c r="Z40" s="42">
        <v>588</v>
      </c>
      <c r="AA40" s="42"/>
      <c r="AB40" s="42"/>
      <c r="AC40" s="52"/>
      <c r="AD40" s="52"/>
      <c r="AE40" s="53"/>
      <c r="AF40" s="52"/>
      <c r="AG40" s="52"/>
      <c r="AH40" s="52"/>
      <c r="AI40" s="54">
        <f t="shared" si="9"/>
        <v>588</v>
      </c>
      <c r="AJ40" s="55" t="str">
        <f t="shared" si="16"/>
        <v/>
      </c>
      <c r="AK40" s="41"/>
      <c r="AL40" s="56">
        <v>80000</v>
      </c>
      <c r="AM40" s="57">
        <f t="shared" si="10"/>
        <v>47040000</v>
      </c>
      <c r="AN40" s="57"/>
      <c r="AO40" s="58" t="s">
        <v>77</v>
      </c>
      <c r="AP40" s="59">
        <f t="shared" si="11"/>
        <v>588</v>
      </c>
      <c r="AQ40" s="60" t="s">
        <v>147</v>
      </c>
      <c r="AR40" s="61"/>
      <c r="AS40" s="56">
        <v>9000</v>
      </c>
      <c r="AT40" s="62"/>
      <c r="AU40" s="62"/>
      <c r="AV40" s="63">
        <f t="shared" si="12"/>
        <v>5292000</v>
      </c>
      <c r="AW40" s="64">
        <f t="shared" si="4"/>
        <v>235200000</v>
      </c>
      <c r="AX40" s="65"/>
      <c r="AY40" s="66"/>
      <c r="AZ40" s="63"/>
      <c r="BA40" s="64">
        <f t="shared" si="13"/>
        <v>287532000</v>
      </c>
      <c r="BB40" s="67" t="str">
        <f t="shared" si="17"/>
        <v/>
      </c>
      <c r="BC40" s="68"/>
      <c r="BD40" s="69"/>
      <c r="BE40" s="70">
        <f t="shared" si="6"/>
        <v>287532000</v>
      </c>
      <c r="BF40" s="69" t="str">
        <f>IF(C40=C39,"",SUMIF($C$10:$BE$44,C40,$BE$10:$BE$44))</f>
        <v/>
      </c>
      <c r="BG40" s="69"/>
      <c r="BH40" s="71"/>
      <c r="BI40" s="72"/>
      <c r="BJ40" s="72"/>
      <c r="BK40" s="73"/>
      <c r="BN40" s="74">
        <f>+AP40*14000</f>
        <v>8232000</v>
      </c>
      <c r="BO40" s="74"/>
      <c r="BP40" s="75"/>
    </row>
    <row r="41" spans="1:68" s="47" customFormat="1" ht="68.25" customHeight="1" x14ac:dyDescent="0.25">
      <c r="A41" s="48">
        <f t="shared" si="7"/>
        <v>29</v>
      </c>
      <c r="B41" s="48"/>
      <c r="C41" s="40" t="s">
        <v>148</v>
      </c>
      <c r="D41" s="37"/>
      <c r="E41" s="49"/>
      <c r="F41" s="49"/>
      <c r="G41" s="49"/>
      <c r="H41" s="50">
        <v>0</v>
      </c>
      <c r="I41" s="50">
        <v>18</v>
      </c>
      <c r="J41" s="51">
        <v>144</v>
      </c>
      <c r="K41" s="43" t="s">
        <v>146</v>
      </c>
      <c r="L41" s="41">
        <v>585</v>
      </c>
      <c r="M41" s="41">
        <v>46</v>
      </c>
      <c r="N41" s="42">
        <v>2738</v>
      </c>
      <c r="O41" s="42" t="s">
        <v>83</v>
      </c>
      <c r="P41" s="50"/>
      <c r="Q41" s="50"/>
      <c r="R41" s="50"/>
      <c r="S41" s="50"/>
      <c r="T41" s="50"/>
      <c r="U41" s="50"/>
      <c r="V41" s="50"/>
      <c r="W41" s="50"/>
      <c r="X41" s="50"/>
      <c r="Y41" s="50"/>
      <c r="Z41" s="42">
        <f>+J41</f>
        <v>144</v>
      </c>
      <c r="AA41" s="42"/>
      <c r="AB41" s="42"/>
      <c r="AC41" s="52"/>
      <c r="AD41" s="52"/>
      <c r="AE41" s="53"/>
      <c r="AF41" s="52"/>
      <c r="AG41" s="52"/>
      <c r="AH41" s="52"/>
      <c r="AI41" s="54">
        <f t="shared" si="9"/>
        <v>144</v>
      </c>
      <c r="AJ41" s="55">
        <f t="shared" si="16"/>
        <v>144</v>
      </c>
      <c r="AK41" s="41"/>
      <c r="AL41" s="56">
        <v>80000</v>
      </c>
      <c r="AM41" s="57">
        <f t="shared" si="10"/>
        <v>11520000</v>
      </c>
      <c r="AN41" s="57"/>
      <c r="AO41" s="58" t="s">
        <v>77</v>
      </c>
      <c r="AP41" s="59">
        <f t="shared" si="11"/>
        <v>144</v>
      </c>
      <c r="AQ41" s="60" t="s">
        <v>149</v>
      </c>
      <c r="AR41" s="61"/>
      <c r="AS41" s="56">
        <v>9000</v>
      </c>
      <c r="AT41" s="62"/>
      <c r="AU41" s="62"/>
      <c r="AV41" s="63">
        <f t="shared" si="12"/>
        <v>1296000</v>
      </c>
      <c r="AW41" s="64">
        <f t="shared" si="4"/>
        <v>57600000</v>
      </c>
      <c r="AX41" s="65"/>
      <c r="AY41" s="66"/>
      <c r="AZ41" s="63"/>
      <c r="BA41" s="64">
        <f t="shared" si="13"/>
        <v>70416000</v>
      </c>
      <c r="BB41" s="67">
        <f t="shared" si="17"/>
        <v>70416000</v>
      </c>
      <c r="BC41" s="68"/>
      <c r="BD41" s="69"/>
      <c r="BE41" s="70"/>
      <c r="BF41" s="69"/>
      <c r="BG41" s="69"/>
      <c r="BH41" s="71"/>
      <c r="BI41" s="72"/>
      <c r="BJ41" s="72"/>
      <c r="BK41" s="73"/>
      <c r="BN41" s="74">
        <f>+AP41*14000</f>
        <v>2016000</v>
      </c>
      <c r="BO41" s="47" t="s">
        <v>79</v>
      </c>
      <c r="BP41" s="75"/>
    </row>
    <row r="42" spans="1:68" s="47" customFormat="1" ht="68.25" customHeight="1" x14ac:dyDescent="0.25">
      <c r="A42" s="48">
        <f t="shared" si="7"/>
        <v>30</v>
      </c>
      <c r="B42" s="48"/>
      <c r="C42" s="40" t="s">
        <v>150</v>
      </c>
      <c r="D42" s="37"/>
      <c r="E42" s="49"/>
      <c r="F42" s="49"/>
      <c r="G42" s="49"/>
      <c r="H42" s="50">
        <v>350</v>
      </c>
      <c r="I42" s="50">
        <v>19</v>
      </c>
      <c r="J42" s="51">
        <v>168</v>
      </c>
      <c r="K42" s="43" t="s">
        <v>151</v>
      </c>
      <c r="L42" s="41">
        <v>112</v>
      </c>
      <c r="M42" s="41">
        <v>52</v>
      </c>
      <c r="N42" s="42">
        <v>250.8</v>
      </c>
      <c r="O42" s="42" t="s">
        <v>76</v>
      </c>
      <c r="P42" s="50"/>
      <c r="Q42" s="50"/>
      <c r="R42" s="50"/>
      <c r="S42" s="50"/>
      <c r="T42" s="50"/>
      <c r="U42" s="50"/>
      <c r="V42" s="50"/>
      <c r="W42" s="50"/>
      <c r="X42" s="50"/>
      <c r="Y42" s="50"/>
      <c r="Z42" s="42">
        <v>168</v>
      </c>
      <c r="AA42" s="86">
        <v>82.800000000000011</v>
      </c>
      <c r="AB42" s="42"/>
      <c r="AC42" s="52"/>
      <c r="AD42" s="52"/>
      <c r="AE42" s="53"/>
      <c r="AF42" s="52"/>
      <c r="AG42" s="52"/>
      <c r="AH42" s="52"/>
      <c r="AI42" s="54">
        <f t="shared" si="9"/>
        <v>250.8</v>
      </c>
      <c r="AJ42" s="55">
        <f t="shared" si="16"/>
        <v>445</v>
      </c>
      <c r="AK42" s="41"/>
      <c r="AL42" s="56">
        <v>80000</v>
      </c>
      <c r="AM42" s="57">
        <f t="shared" si="10"/>
        <v>20064000</v>
      </c>
      <c r="AN42" s="57"/>
      <c r="AO42" s="58" t="s">
        <v>77</v>
      </c>
      <c r="AP42" s="59">
        <f t="shared" si="11"/>
        <v>250.8</v>
      </c>
      <c r="AQ42" s="60" t="s">
        <v>147</v>
      </c>
      <c r="AR42" s="61"/>
      <c r="AS42" s="56">
        <v>9000</v>
      </c>
      <c r="AT42" s="62"/>
      <c r="AU42" s="62"/>
      <c r="AV42" s="63">
        <f t="shared" si="12"/>
        <v>2257200</v>
      </c>
      <c r="AW42" s="64">
        <f t="shared" si="4"/>
        <v>100320000</v>
      </c>
      <c r="AX42" s="65"/>
      <c r="AY42" s="66"/>
      <c r="AZ42" s="63"/>
      <c r="BA42" s="64">
        <f t="shared" si="13"/>
        <v>122641200</v>
      </c>
      <c r="BB42" s="67">
        <f t="shared" si="17"/>
        <v>217605000</v>
      </c>
      <c r="BC42" s="68"/>
      <c r="BD42" s="69"/>
      <c r="BE42" s="70">
        <f t="shared" si="6"/>
        <v>122641200</v>
      </c>
      <c r="BF42" s="69">
        <f ca="1">IF(C42=C40,"",SUMIF($C$10:$BE$44,C42,$BE$10:$BE$44))</f>
        <v>217605000</v>
      </c>
      <c r="BG42" s="69"/>
      <c r="BH42" s="71"/>
      <c r="BI42" s="72"/>
      <c r="BJ42" s="72"/>
      <c r="BK42" s="73"/>
      <c r="BN42" s="74"/>
      <c r="BO42" s="47" t="s">
        <v>79</v>
      </c>
      <c r="BP42" s="75"/>
    </row>
    <row r="43" spans="1:68" s="47" customFormat="1" ht="68.25" customHeight="1" x14ac:dyDescent="0.25">
      <c r="A43" s="48">
        <f t="shared" si="7"/>
        <v>30</v>
      </c>
      <c r="B43" s="48"/>
      <c r="C43" s="40" t="s">
        <v>150</v>
      </c>
      <c r="D43" s="37"/>
      <c r="E43" s="49"/>
      <c r="F43" s="49"/>
      <c r="G43" s="49"/>
      <c r="H43" s="50">
        <v>69</v>
      </c>
      <c r="I43" s="50">
        <v>18</v>
      </c>
      <c r="J43" s="51">
        <v>48</v>
      </c>
      <c r="K43" s="43" t="s">
        <v>93</v>
      </c>
      <c r="L43" s="41">
        <v>683</v>
      </c>
      <c r="M43" s="41">
        <v>46</v>
      </c>
      <c r="N43" s="42">
        <v>38.200000000000003</v>
      </c>
      <c r="O43" s="42" t="s">
        <v>86</v>
      </c>
      <c r="P43" s="50"/>
      <c r="Q43" s="50"/>
      <c r="R43" s="50"/>
      <c r="S43" s="50"/>
      <c r="T43" s="50"/>
      <c r="U43" s="50"/>
      <c r="V43" s="50"/>
      <c r="W43" s="50"/>
      <c r="X43" s="50"/>
      <c r="Y43" s="50"/>
      <c r="Z43" s="42">
        <v>38.200000000000003</v>
      </c>
      <c r="AA43" s="42">
        <v>0</v>
      </c>
      <c r="AB43" s="42"/>
      <c r="AC43" s="52"/>
      <c r="AD43" s="52"/>
      <c r="AE43" s="53"/>
      <c r="AF43" s="52"/>
      <c r="AG43" s="52"/>
      <c r="AH43" s="52"/>
      <c r="AI43" s="54">
        <f t="shared" si="9"/>
        <v>38.200000000000003</v>
      </c>
      <c r="AJ43" s="55" t="str">
        <f t="shared" si="16"/>
        <v/>
      </c>
      <c r="AK43" s="41"/>
      <c r="AL43" s="56">
        <v>80000</v>
      </c>
      <c r="AM43" s="57">
        <f t="shared" si="10"/>
        <v>3056000</v>
      </c>
      <c r="AN43" s="57"/>
      <c r="AO43" s="58" t="s">
        <v>77</v>
      </c>
      <c r="AP43" s="59">
        <f t="shared" si="11"/>
        <v>38.200000000000003</v>
      </c>
      <c r="AQ43" s="60" t="s">
        <v>147</v>
      </c>
      <c r="AR43" s="61"/>
      <c r="AS43" s="56">
        <v>9000</v>
      </c>
      <c r="AT43" s="62"/>
      <c r="AU43" s="62"/>
      <c r="AV43" s="63">
        <f t="shared" si="12"/>
        <v>343800</v>
      </c>
      <c r="AW43" s="64">
        <f t="shared" si="4"/>
        <v>15280000</v>
      </c>
      <c r="AX43" s="65"/>
      <c r="AY43" s="66"/>
      <c r="AZ43" s="63"/>
      <c r="BA43" s="64">
        <f t="shared" si="13"/>
        <v>18679800</v>
      </c>
      <c r="BB43" s="67" t="str">
        <f t="shared" si="17"/>
        <v/>
      </c>
      <c r="BC43" s="68"/>
      <c r="BD43" s="69"/>
      <c r="BE43" s="70">
        <f t="shared" si="6"/>
        <v>18679800</v>
      </c>
      <c r="BF43" s="69" t="str">
        <f>IF(C43=C42,"",SUMIF($C$10:$BE$44,C43,$BE$10:$BE$44))</f>
        <v/>
      </c>
      <c r="BG43" s="69"/>
      <c r="BH43" s="71"/>
      <c r="BI43" s="72"/>
      <c r="BJ43" s="72"/>
      <c r="BK43" s="73"/>
      <c r="BO43" s="47" t="s">
        <v>79</v>
      </c>
      <c r="BP43" s="75"/>
    </row>
    <row r="44" spans="1:68" s="80" customFormat="1" ht="68.25" customHeight="1" x14ac:dyDescent="0.25">
      <c r="A44" s="48">
        <f t="shared" si="7"/>
        <v>30</v>
      </c>
      <c r="B44" s="48"/>
      <c r="C44" s="40" t="s">
        <v>150</v>
      </c>
      <c r="D44" s="37"/>
      <c r="E44" s="49"/>
      <c r="F44" s="49"/>
      <c r="G44" s="49"/>
      <c r="H44" s="50">
        <v>188</v>
      </c>
      <c r="I44" s="50">
        <v>19</v>
      </c>
      <c r="J44" s="51">
        <v>156</v>
      </c>
      <c r="K44" s="43" t="s">
        <v>142</v>
      </c>
      <c r="L44" s="41">
        <v>571</v>
      </c>
      <c r="M44" s="41">
        <v>45</v>
      </c>
      <c r="N44" s="42">
        <v>5703.7</v>
      </c>
      <c r="O44" s="42" t="s">
        <v>83</v>
      </c>
      <c r="P44" s="50"/>
      <c r="Q44" s="50"/>
      <c r="R44" s="50"/>
      <c r="S44" s="50"/>
      <c r="T44" s="50"/>
      <c r="U44" s="50"/>
      <c r="V44" s="50"/>
      <c r="W44" s="50"/>
      <c r="X44" s="50"/>
      <c r="Y44" s="50"/>
      <c r="Z44" s="42">
        <v>156</v>
      </c>
      <c r="AA44" s="42">
        <v>0</v>
      </c>
      <c r="AB44" s="42"/>
      <c r="AC44" s="52"/>
      <c r="AD44" s="52"/>
      <c r="AE44" s="53"/>
      <c r="AF44" s="52"/>
      <c r="AG44" s="52"/>
      <c r="AH44" s="52"/>
      <c r="AI44" s="54">
        <f t="shared" si="9"/>
        <v>156</v>
      </c>
      <c r="AJ44" s="55" t="str">
        <f t="shared" si="16"/>
        <v/>
      </c>
      <c r="AK44" s="41"/>
      <c r="AL44" s="56">
        <v>80000</v>
      </c>
      <c r="AM44" s="57">
        <f t="shared" si="10"/>
        <v>12480000</v>
      </c>
      <c r="AN44" s="57"/>
      <c r="AO44" s="58" t="s">
        <v>77</v>
      </c>
      <c r="AP44" s="59">
        <f t="shared" si="11"/>
        <v>156</v>
      </c>
      <c r="AQ44" s="60" t="s">
        <v>147</v>
      </c>
      <c r="AR44" s="61"/>
      <c r="AS44" s="56">
        <v>9000</v>
      </c>
      <c r="AT44" s="62"/>
      <c r="AU44" s="62"/>
      <c r="AV44" s="63">
        <f t="shared" si="12"/>
        <v>1404000</v>
      </c>
      <c r="AW44" s="64">
        <f t="shared" si="4"/>
        <v>62400000</v>
      </c>
      <c r="AX44" s="65"/>
      <c r="AY44" s="66"/>
      <c r="AZ44" s="63"/>
      <c r="BA44" s="64">
        <f t="shared" si="13"/>
        <v>76284000</v>
      </c>
      <c r="BB44" s="67" t="str">
        <f t="shared" si="17"/>
        <v/>
      </c>
      <c r="BC44" s="68"/>
      <c r="BD44" s="69"/>
      <c r="BE44" s="70">
        <f t="shared" si="6"/>
        <v>76284000</v>
      </c>
      <c r="BF44" s="69" t="str">
        <f>IF(C44=C43,"",SUMIF($C$10:$BE$44,C44,$BE$10:$BE$44))</f>
        <v/>
      </c>
      <c r="BG44" s="69"/>
      <c r="BH44" s="71"/>
      <c r="BI44" s="72"/>
      <c r="BJ44" s="72"/>
      <c r="BK44" s="73"/>
      <c r="BN44" s="74">
        <f>+AP44*14000</f>
        <v>2184000</v>
      </c>
      <c r="BO44" s="47" t="s">
        <v>79</v>
      </c>
      <c r="BP44" s="75"/>
    </row>
    <row r="45" spans="1:68" ht="60.75" x14ac:dyDescent="0.3">
      <c r="A45" s="48">
        <f t="shared" si="7"/>
        <v>31</v>
      </c>
      <c r="C45" s="82" t="s">
        <v>152</v>
      </c>
      <c r="H45" s="50">
        <v>65</v>
      </c>
      <c r="I45" s="50">
        <v>18</v>
      </c>
      <c r="J45" s="51">
        <v>552</v>
      </c>
      <c r="K45" s="43" t="s">
        <v>146</v>
      </c>
      <c r="L45" s="41">
        <v>584</v>
      </c>
      <c r="M45" s="41">
        <v>46</v>
      </c>
      <c r="N45" s="42">
        <v>1666</v>
      </c>
      <c r="O45" s="42" t="s">
        <v>83</v>
      </c>
      <c r="Z45" s="42">
        <f>+J45</f>
        <v>552</v>
      </c>
      <c r="AA45" s="42">
        <v>0</v>
      </c>
      <c r="AB45" s="42"/>
      <c r="AC45" s="52"/>
      <c r="AD45" s="52"/>
      <c r="AE45" s="53"/>
      <c r="AF45" s="52"/>
      <c r="AG45" s="52"/>
      <c r="AH45" s="52"/>
      <c r="AI45" s="54">
        <f t="shared" si="9"/>
        <v>552</v>
      </c>
      <c r="AJ45" s="55">
        <f t="shared" si="16"/>
        <v>607.1</v>
      </c>
      <c r="AK45" s="41"/>
      <c r="AL45" s="56">
        <v>80000</v>
      </c>
      <c r="AM45" s="57">
        <f t="shared" si="10"/>
        <v>44160000</v>
      </c>
      <c r="AN45" s="57"/>
      <c r="AO45" s="58" t="s">
        <v>77</v>
      </c>
      <c r="AP45" s="59">
        <f t="shared" si="11"/>
        <v>552</v>
      </c>
      <c r="AQ45" s="60" t="s">
        <v>147</v>
      </c>
      <c r="AR45" s="61"/>
      <c r="AS45" s="56">
        <v>9000</v>
      </c>
      <c r="AT45" s="62"/>
      <c r="AU45" s="62"/>
      <c r="AV45" s="63">
        <f t="shared" si="12"/>
        <v>4968000</v>
      </c>
      <c r="AW45" s="64">
        <f t="shared" si="4"/>
        <v>220800000</v>
      </c>
      <c r="AX45" s="65"/>
      <c r="AY45" s="66"/>
      <c r="AZ45" s="63"/>
      <c r="BA45" s="64">
        <f t="shared" si="13"/>
        <v>269928000</v>
      </c>
      <c r="BB45" s="67">
        <f t="shared" si="17"/>
        <v>296871900</v>
      </c>
      <c r="BO45" s="47" t="s">
        <v>79</v>
      </c>
    </row>
    <row r="46" spans="1:68" ht="60.75" x14ac:dyDescent="0.3">
      <c r="A46" s="48">
        <f t="shared" si="7"/>
        <v>31</v>
      </c>
      <c r="C46" s="82" t="s">
        <v>152</v>
      </c>
      <c r="H46" s="50">
        <v>99</v>
      </c>
      <c r="I46" s="50">
        <v>18</v>
      </c>
      <c r="J46" s="51">
        <v>60</v>
      </c>
      <c r="K46" s="43" t="s">
        <v>93</v>
      </c>
      <c r="L46" s="41">
        <v>780</v>
      </c>
      <c r="M46" s="41">
        <v>46</v>
      </c>
      <c r="N46" s="42">
        <v>55.1</v>
      </c>
      <c r="O46" s="42" t="s">
        <v>86</v>
      </c>
      <c r="Z46" s="42">
        <f>+N46</f>
        <v>55.1</v>
      </c>
      <c r="AA46" s="42">
        <v>0</v>
      </c>
      <c r="AB46" s="42"/>
      <c r="AC46" s="52"/>
      <c r="AD46" s="52"/>
      <c r="AE46" s="53"/>
      <c r="AF46" s="52"/>
      <c r="AG46" s="52"/>
      <c r="AH46" s="52"/>
      <c r="AI46" s="54">
        <f t="shared" si="9"/>
        <v>55.1</v>
      </c>
      <c r="AJ46" s="55" t="str">
        <f t="shared" si="16"/>
        <v/>
      </c>
      <c r="AK46" s="41"/>
      <c r="AL46" s="56">
        <v>80000</v>
      </c>
      <c r="AM46" s="57">
        <f t="shared" si="10"/>
        <v>4408000</v>
      </c>
      <c r="AN46" s="57"/>
      <c r="AO46" s="58" t="s">
        <v>77</v>
      </c>
      <c r="AP46" s="59">
        <f t="shared" si="11"/>
        <v>55.1</v>
      </c>
      <c r="AQ46" s="60" t="s">
        <v>147</v>
      </c>
      <c r="AR46" s="61"/>
      <c r="AS46" s="56">
        <v>9000</v>
      </c>
      <c r="AT46" s="62"/>
      <c r="AU46" s="62"/>
      <c r="AV46" s="63">
        <f t="shared" si="12"/>
        <v>495900</v>
      </c>
      <c r="AW46" s="64">
        <f t="shared" si="4"/>
        <v>22040000</v>
      </c>
      <c r="AX46" s="65"/>
      <c r="AY46" s="66"/>
      <c r="AZ46" s="63"/>
      <c r="BA46" s="64">
        <f t="shared" si="13"/>
        <v>26943900</v>
      </c>
      <c r="BB46" s="67" t="str">
        <f t="shared" si="17"/>
        <v/>
      </c>
      <c r="BO46" s="47" t="s">
        <v>79</v>
      </c>
    </row>
    <row r="47" spans="1:68" ht="81" x14ac:dyDescent="0.3">
      <c r="A47" s="48">
        <f t="shared" si="7"/>
        <v>32</v>
      </c>
      <c r="C47" s="82" t="s">
        <v>153</v>
      </c>
      <c r="H47" s="50">
        <v>81</v>
      </c>
      <c r="I47" s="50">
        <v>18</v>
      </c>
      <c r="J47" s="51">
        <v>36</v>
      </c>
      <c r="K47" s="43" t="s">
        <v>93</v>
      </c>
      <c r="L47" s="41">
        <v>738</v>
      </c>
      <c r="M47" s="41">
        <v>46</v>
      </c>
      <c r="N47" s="42">
        <v>38.200000000000003</v>
      </c>
      <c r="O47" s="42" t="s">
        <v>86</v>
      </c>
      <c r="Z47" s="42">
        <f>+J47</f>
        <v>36</v>
      </c>
      <c r="AA47" s="42">
        <v>2.2000000000000002</v>
      </c>
      <c r="AB47" s="42"/>
      <c r="AC47" s="52"/>
      <c r="AD47" s="52"/>
      <c r="AE47" s="53"/>
      <c r="AF47" s="52"/>
      <c r="AG47" s="52"/>
      <c r="AH47" s="52"/>
      <c r="AI47" s="54">
        <f t="shared" si="9"/>
        <v>38.200000000000003</v>
      </c>
      <c r="AJ47" s="55">
        <f t="shared" si="16"/>
        <v>351.8</v>
      </c>
      <c r="AK47" s="41"/>
      <c r="AL47" s="56">
        <v>80000</v>
      </c>
      <c r="AM47" s="57">
        <f t="shared" si="10"/>
        <v>3056000</v>
      </c>
      <c r="AN47" s="57"/>
      <c r="AO47" s="58" t="s">
        <v>77</v>
      </c>
      <c r="AP47" s="59">
        <f t="shared" si="11"/>
        <v>38.200000000000003</v>
      </c>
      <c r="AQ47" s="60"/>
      <c r="AR47" s="61"/>
      <c r="AS47" s="56">
        <v>9000</v>
      </c>
      <c r="AT47" s="62"/>
      <c r="AU47" s="62"/>
      <c r="AV47" s="63">
        <f t="shared" si="12"/>
        <v>343800</v>
      </c>
      <c r="AW47" s="64">
        <f t="shared" si="4"/>
        <v>15280000</v>
      </c>
      <c r="AX47" s="65"/>
      <c r="AY47" s="66"/>
      <c r="AZ47" s="63"/>
      <c r="BA47" s="64">
        <f t="shared" si="13"/>
        <v>18679800</v>
      </c>
      <c r="BB47" s="67">
        <f t="shared" si="17"/>
        <v>172030200</v>
      </c>
      <c r="BO47" s="47" t="s">
        <v>79</v>
      </c>
    </row>
    <row r="48" spans="1:68" ht="81" x14ac:dyDescent="0.3">
      <c r="A48" s="48">
        <f t="shared" si="7"/>
        <v>32</v>
      </c>
      <c r="C48" s="82" t="s">
        <v>153</v>
      </c>
      <c r="H48" s="50">
        <v>351</v>
      </c>
      <c r="I48" s="50">
        <v>19</v>
      </c>
      <c r="J48" s="51">
        <v>312</v>
      </c>
      <c r="K48" s="43" t="s">
        <v>136</v>
      </c>
      <c r="L48" s="41">
        <v>235</v>
      </c>
      <c r="M48" s="41">
        <v>52</v>
      </c>
      <c r="N48" s="42">
        <v>313.60000000000002</v>
      </c>
      <c r="O48" s="42" t="s">
        <v>76</v>
      </c>
      <c r="Z48" s="42">
        <f>+J48</f>
        <v>312</v>
      </c>
      <c r="AA48" s="42">
        <v>1.6</v>
      </c>
      <c r="AB48" s="42"/>
      <c r="AC48" s="52"/>
      <c r="AD48" s="52"/>
      <c r="AE48" s="53"/>
      <c r="AF48" s="52"/>
      <c r="AG48" s="52"/>
      <c r="AH48" s="52"/>
      <c r="AI48" s="54">
        <f t="shared" si="9"/>
        <v>313.60000000000002</v>
      </c>
      <c r="AJ48" s="55" t="str">
        <f t="shared" si="16"/>
        <v/>
      </c>
      <c r="AK48" s="41"/>
      <c r="AL48" s="56">
        <v>80000</v>
      </c>
      <c r="AM48" s="57">
        <f t="shared" si="10"/>
        <v>25088000</v>
      </c>
      <c r="AN48" s="57"/>
      <c r="AO48" s="58" t="s">
        <v>77</v>
      </c>
      <c r="AP48" s="59">
        <f t="shared" si="11"/>
        <v>313.60000000000002</v>
      </c>
      <c r="AQ48" s="60"/>
      <c r="AR48" s="61"/>
      <c r="AS48" s="56">
        <v>9000</v>
      </c>
      <c r="AT48" s="62"/>
      <c r="AU48" s="62"/>
      <c r="AV48" s="63">
        <f t="shared" si="12"/>
        <v>2822400</v>
      </c>
      <c r="AW48" s="64">
        <f t="shared" si="4"/>
        <v>125440000</v>
      </c>
      <c r="AX48" s="65"/>
      <c r="AY48" s="66"/>
      <c r="AZ48" s="63"/>
      <c r="BA48" s="64">
        <f t="shared" si="13"/>
        <v>153350400</v>
      </c>
      <c r="BB48" s="67" t="str">
        <f t="shared" si="17"/>
        <v/>
      </c>
      <c r="BO48" s="47" t="s">
        <v>79</v>
      </c>
    </row>
    <row r="49" spans="1:67" ht="40.5" x14ac:dyDescent="0.3">
      <c r="A49" s="48">
        <f t="shared" si="7"/>
        <v>33</v>
      </c>
      <c r="C49" s="82" t="s">
        <v>154</v>
      </c>
      <c r="H49" s="50"/>
      <c r="I49" s="50"/>
      <c r="J49" s="51"/>
      <c r="K49" s="43" t="s">
        <v>146</v>
      </c>
      <c r="L49" s="41">
        <v>690</v>
      </c>
      <c r="M49" s="41">
        <v>46</v>
      </c>
      <c r="N49" s="42">
        <v>322.3</v>
      </c>
      <c r="O49" s="42" t="s">
        <v>76</v>
      </c>
      <c r="Z49" s="42"/>
      <c r="AA49" s="42">
        <v>10.3</v>
      </c>
      <c r="AB49" s="42"/>
      <c r="AC49" s="52"/>
      <c r="AD49" s="52"/>
      <c r="AE49" s="53"/>
      <c r="AF49" s="52"/>
      <c r="AG49" s="52"/>
      <c r="AH49" s="52"/>
      <c r="AI49" s="54">
        <f t="shared" si="9"/>
        <v>10.3</v>
      </c>
      <c r="AJ49" s="55">
        <f t="shared" si="16"/>
        <v>50.6</v>
      </c>
      <c r="AK49" s="41"/>
      <c r="AL49" s="56">
        <v>80000</v>
      </c>
      <c r="AM49" s="57">
        <f t="shared" si="10"/>
        <v>824000</v>
      </c>
      <c r="AN49" s="57"/>
      <c r="AO49" s="58" t="s">
        <v>77</v>
      </c>
      <c r="AP49" s="59">
        <f t="shared" si="11"/>
        <v>10.3</v>
      </c>
      <c r="AQ49" s="60"/>
      <c r="AR49" s="61"/>
      <c r="AS49" s="56">
        <v>9000</v>
      </c>
      <c r="AT49" s="62"/>
      <c r="AU49" s="62"/>
      <c r="AV49" s="63">
        <f t="shared" si="12"/>
        <v>92700</v>
      </c>
      <c r="AW49" s="64">
        <f t="shared" si="4"/>
        <v>4120000</v>
      </c>
      <c r="AX49" s="65"/>
      <c r="AY49" s="66"/>
      <c r="AZ49" s="63"/>
      <c r="BA49" s="64">
        <f t="shared" si="13"/>
        <v>5036700</v>
      </c>
      <c r="BB49" s="67">
        <f t="shared" si="17"/>
        <v>24743400</v>
      </c>
      <c r="BO49" s="47" t="s">
        <v>79</v>
      </c>
    </row>
    <row r="50" spans="1:67" ht="40.5" x14ac:dyDescent="0.3">
      <c r="A50" s="48">
        <f t="shared" si="7"/>
        <v>33</v>
      </c>
      <c r="C50" s="82" t="s">
        <v>154</v>
      </c>
      <c r="H50" s="50"/>
      <c r="I50" s="50"/>
      <c r="J50" s="51"/>
      <c r="K50" s="43" t="s">
        <v>155</v>
      </c>
      <c r="L50" s="41">
        <v>443</v>
      </c>
      <c r="M50" s="41">
        <v>45</v>
      </c>
      <c r="N50" s="42">
        <v>107.6</v>
      </c>
      <c r="O50" s="42" t="s">
        <v>86</v>
      </c>
      <c r="Z50" s="42"/>
      <c r="AA50" s="42">
        <v>29.3</v>
      </c>
      <c r="AB50" s="42"/>
      <c r="AC50" s="52"/>
      <c r="AD50" s="52"/>
      <c r="AE50" s="53"/>
      <c r="AF50" s="52"/>
      <c r="AG50" s="52"/>
      <c r="AH50" s="52"/>
      <c r="AI50" s="54">
        <f t="shared" si="9"/>
        <v>29.3</v>
      </c>
      <c r="AJ50" s="55" t="str">
        <f t="shared" si="16"/>
        <v/>
      </c>
      <c r="AK50" s="41"/>
      <c r="AL50" s="56">
        <v>80000</v>
      </c>
      <c r="AM50" s="57">
        <f t="shared" si="10"/>
        <v>2344000</v>
      </c>
      <c r="AN50" s="57"/>
      <c r="AO50" s="58" t="s">
        <v>77</v>
      </c>
      <c r="AP50" s="59">
        <f t="shared" si="11"/>
        <v>29.3</v>
      </c>
      <c r="AQ50" s="60"/>
      <c r="AR50" s="61"/>
      <c r="AS50" s="56">
        <v>9000</v>
      </c>
      <c r="AT50" s="62"/>
      <c r="AU50" s="62"/>
      <c r="AV50" s="63">
        <f t="shared" si="12"/>
        <v>263700</v>
      </c>
      <c r="AW50" s="64">
        <f t="shared" si="4"/>
        <v>11720000</v>
      </c>
      <c r="AX50" s="65"/>
      <c r="AY50" s="66"/>
      <c r="AZ50" s="63"/>
      <c r="BA50" s="64">
        <f t="shared" si="13"/>
        <v>14327700</v>
      </c>
      <c r="BB50" s="67" t="str">
        <f t="shared" si="17"/>
        <v/>
      </c>
      <c r="BO50" s="47" t="s">
        <v>79</v>
      </c>
    </row>
    <row r="51" spans="1:67" ht="40.5" x14ac:dyDescent="0.3">
      <c r="A51" s="48">
        <f t="shared" si="7"/>
        <v>33</v>
      </c>
      <c r="C51" s="82" t="s">
        <v>154</v>
      </c>
      <c r="H51" s="50"/>
      <c r="I51" s="50"/>
      <c r="J51" s="51"/>
      <c r="K51" s="43" t="s">
        <v>93</v>
      </c>
      <c r="L51" s="41">
        <v>756</v>
      </c>
      <c r="M51" s="41">
        <v>46</v>
      </c>
      <c r="N51" s="42">
        <v>155</v>
      </c>
      <c r="O51" s="42" t="s">
        <v>86</v>
      </c>
      <c r="Z51" s="42"/>
      <c r="AA51" s="42">
        <v>11</v>
      </c>
      <c r="AB51" s="42"/>
      <c r="AC51" s="52"/>
      <c r="AD51" s="52"/>
      <c r="AE51" s="53"/>
      <c r="AF51" s="52"/>
      <c r="AG51" s="52"/>
      <c r="AH51" s="52"/>
      <c r="AI51" s="54">
        <f t="shared" si="9"/>
        <v>11</v>
      </c>
      <c r="AJ51" s="55" t="str">
        <f t="shared" si="16"/>
        <v/>
      </c>
      <c r="AK51" s="41"/>
      <c r="AL51" s="56">
        <v>80000</v>
      </c>
      <c r="AM51" s="57">
        <f t="shared" si="10"/>
        <v>880000</v>
      </c>
      <c r="AN51" s="57"/>
      <c r="AO51" s="58" t="s">
        <v>77</v>
      </c>
      <c r="AP51" s="59">
        <f t="shared" si="11"/>
        <v>11</v>
      </c>
      <c r="AQ51" s="60"/>
      <c r="AR51" s="61"/>
      <c r="AS51" s="56">
        <v>9000</v>
      </c>
      <c r="AT51" s="62"/>
      <c r="AU51" s="62"/>
      <c r="AV51" s="63">
        <f t="shared" si="12"/>
        <v>99000</v>
      </c>
      <c r="AW51" s="64">
        <f t="shared" si="4"/>
        <v>4400000</v>
      </c>
      <c r="AX51" s="65"/>
      <c r="AY51" s="66"/>
      <c r="AZ51" s="63"/>
      <c r="BA51" s="64">
        <f t="shared" si="13"/>
        <v>5379000</v>
      </c>
      <c r="BB51" s="67" t="str">
        <f t="shared" si="17"/>
        <v/>
      </c>
      <c r="BO51" s="47" t="s">
        <v>79</v>
      </c>
    </row>
    <row r="52" spans="1:67" ht="40.5" x14ac:dyDescent="0.3">
      <c r="A52" s="48">
        <f t="shared" si="7"/>
        <v>34</v>
      </c>
      <c r="C52" s="82" t="s">
        <v>156</v>
      </c>
      <c r="H52" s="50"/>
      <c r="I52" s="50"/>
      <c r="J52" s="51"/>
      <c r="K52" s="43" t="s">
        <v>146</v>
      </c>
      <c r="L52" s="41">
        <v>692</v>
      </c>
      <c r="M52" s="41">
        <v>46</v>
      </c>
      <c r="N52" s="42">
        <v>207.4</v>
      </c>
      <c r="O52" s="42" t="s">
        <v>76</v>
      </c>
      <c r="Z52" s="42"/>
      <c r="AA52" s="42">
        <v>55.9</v>
      </c>
      <c r="AB52" s="42"/>
      <c r="AC52" s="52"/>
      <c r="AD52" s="52"/>
      <c r="AE52" s="53"/>
      <c r="AF52" s="52"/>
      <c r="AG52" s="52"/>
      <c r="AH52" s="52"/>
      <c r="AI52" s="54">
        <f t="shared" si="9"/>
        <v>55.9</v>
      </c>
      <c r="AJ52" s="55">
        <f t="shared" si="16"/>
        <v>89.199999999999989</v>
      </c>
      <c r="AK52" s="41"/>
      <c r="AL52" s="56">
        <v>80000</v>
      </c>
      <c r="AM52" s="57">
        <f t="shared" si="10"/>
        <v>4472000</v>
      </c>
      <c r="AN52" s="57"/>
      <c r="AO52" s="58" t="s">
        <v>77</v>
      </c>
      <c r="AP52" s="59">
        <f t="shared" si="11"/>
        <v>55.9</v>
      </c>
      <c r="AQ52" s="60"/>
      <c r="AR52" s="61"/>
      <c r="AS52" s="56">
        <v>9000</v>
      </c>
      <c r="AT52" s="62"/>
      <c r="AU52" s="62"/>
      <c r="AV52" s="63">
        <f t="shared" si="12"/>
        <v>503100</v>
      </c>
      <c r="AW52" s="64">
        <f t="shared" si="4"/>
        <v>22360000</v>
      </c>
      <c r="AX52" s="65"/>
      <c r="AY52" s="66"/>
      <c r="AZ52" s="63"/>
      <c r="BA52" s="64">
        <f t="shared" si="13"/>
        <v>27335100</v>
      </c>
      <c r="BB52" s="67">
        <f t="shared" si="17"/>
        <v>43618800</v>
      </c>
      <c r="BO52" s="47" t="s">
        <v>79</v>
      </c>
    </row>
    <row r="53" spans="1:67" ht="40.5" x14ac:dyDescent="0.3">
      <c r="A53" s="48">
        <f t="shared" si="7"/>
        <v>34</v>
      </c>
      <c r="C53" s="82" t="s">
        <v>156</v>
      </c>
      <c r="H53" s="50"/>
      <c r="I53" s="50"/>
      <c r="J53" s="51"/>
      <c r="K53" s="43" t="s">
        <v>157</v>
      </c>
      <c r="L53" s="41">
        <v>245</v>
      </c>
      <c r="M53" s="41">
        <v>45</v>
      </c>
      <c r="N53" s="42">
        <v>145.5</v>
      </c>
      <c r="O53" s="42" t="s">
        <v>76</v>
      </c>
      <c r="Z53" s="42"/>
      <c r="AA53" s="42">
        <v>33.299999999999997</v>
      </c>
      <c r="AB53" s="42"/>
      <c r="AC53" s="52"/>
      <c r="AD53" s="52"/>
      <c r="AE53" s="53"/>
      <c r="AF53" s="52"/>
      <c r="AG53" s="52"/>
      <c r="AH53" s="52"/>
      <c r="AI53" s="54">
        <f t="shared" si="9"/>
        <v>33.299999999999997</v>
      </c>
      <c r="AJ53" s="55" t="str">
        <f t="shared" si="16"/>
        <v/>
      </c>
      <c r="AK53" s="41"/>
      <c r="AL53" s="56">
        <v>80000</v>
      </c>
      <c r="AM53" s="57">
        <f t="shared" si="10"/>
        <v>2664000</v>
      </c>
      <c r="AN53" s="57"/>
      <c r="AO53" s="58" t="s">
        <v>77</v>
      </c>
      <c r="AP53" s="59">
        <f t="shared" si="11"/>
        <v>33.299999999999997</v>
      </c>
      <c r="AQ53" s="60"/>
      <c r="AR53" s="61"/>
      <c r="AS53" s="56">
        <v>9000</v>
      </c>
      <c r="AT53" s="62"/>
      <c r="AU53" s="62"/>
      <c r="AV53" s="63">
        <f t="shared" si="12"/>
        <v>299700</v>
      </c>
      <c r="AW53" s="64">
        <f t="shared" si="4"/>
        <v>13320000</v>
      </c>
      <c r="AX53" s="65"/>
      <c r="AY53" s="66"/>
      <c r="AZ53" s="63"/>
      <c r="BA53" s="64">
        <f t="shared" si="13"/>
        <v>16283700</v>
      </c>
      <c r="BB53" s="67" t="str">
        <f t="shared" si="17"/>
        <v/>
      </c>
      <c r="BO53" s="47" t="s">
        <v>79</v>
      </c>
    </row>
    <row r="54" spans="1:67" ht="40.5" x14ac:dyDescent="0.3">
      <c r="A54" s="48">
        <f t="shared" si="7"/>
        <v>35</v>
      </c>
      <c r="C54" s="82" t="s">
        <v>158</v>
      </c>
      <c r="H54" s="50"/>
      <c r="I54" s="50"/>
      <c r="J54" s="51"/>
      <c r="K54" s="43" t="s">
        <v>146</v>
      </c>
      <c r="L54" s="41">
        <v>742</v>
      </c>
      <c r="M54" s="41">
        <v>46</v>
      </c>
      <c r="N54" s="42">
        <v>247.3</v>
      </c>
      <c r="O54" s="42" t="s">
        <v>76</v>
      </c>
      <c r="Z54" s="42"/>
      <c r="AA54" s="42">
        <v>7.3</v>
      </c>
      <c r="AB54" s="42"/>
      <c r="AC54" s="52"/>
      <c r="AD54" s="52"/>
      <c r="AE54" s="53"/>
      <c r="AF54" s="52"/>
      <c r="AG54" s="52"/>
      <c r="AH54" s="52"/>
      <c r="AI54" s="54">
        <f t="shared" si="9"/>
        <v>7.3</v>
      </c>
      <c r="AJ54" s="55">
        <f t="shared" si="16"/>
        <v>7.3</v>
      </c>
      <c r="AK54" s="41"/>
      <c r="AL54" s="56">
        <v>80000</v>
      </c>
      <c r="AM54" s="57">
        <f t="shared" si="10"/>
        <v>584000</v>
      </c>
      <c r="AN54" s="57"/>
      <c r="AO54" s="58" t="s">
        <v>77</v>
      </c>
      <c r="AP54" s="59">
        <f t="shared" si="11"/>
        <v>7.3</v>
      </c>
      <c r="AQ54" s="60"/>
      <c r="AR54" s="61"/>
      <c r="AS54" s="56">
        <v>9000</v>
      </c>
      <c r="AT54" s="62"/>
      <c r="AU54" s="62"/>
      <c r="AV54" s="63">
        <f t="shared" si="12"/>
        <v>65700</v>
      </c>
      <c r="AW54" s="64">
        <f t="shared" si="4"/>
        <v>2920000</v>
      </c>
      <c r="AX54" s="65"/>
      <c r="AY54" s="66"/>
      <c r="AZ54" s="63"/>
      <c r="BA54" s="64">
        <f t="shared" si="13"/>
        <v>3569700</v>
      </c>
      <c r="BB54" s="67">
        <f t="shared" si="17"/>
        <v>3569700</v>
      </c>
      <c r="BO54" s="47" t="s">
        <v>79</v>
      </c>
    </row>
    <row r="55" spans="1:67" ht="40.5" x14ac:dyDescent="0.3">
      <c r="A55" s="48">
        <f t="shared" si="7"/>
        <v>36</v>
      </c>
      <c r="C55" s="82" t="s">
        <v>159</v>
      </c>
      <c r="H55" s="50"/>
      <c r="I55" s="50"/>
      <c r="J55" s="51"/>
      <c r="K55" s="43" t="s">
        <v>93</v>
      </c>
      <c r="L55" s="41">
        <v>758</v>
      </c>
      <c r="M55" s="41">
        <v>46</v>
      </c>
      <c r="N55" s="42">
        <v>99.9</v>
      </c>
      <c r="O55" s="42" t="s">
        <v>86</v>
      </c>
      <c r="Z55" s="42"/>
      <c r="AA55" s="42">
        <v>27.5</v>
      </c>
      <c r="AB55" s="42"/>
      <c r="AC55" s="52"/>
      <c r="AD55" s="52"/>
      <c r="AE55" s="53"/>
      <c r="AF55" s="52"/>
      <c r="AG55" s="52"/>
      <c r="AH55" s="52"/>
      <c r="AI55" s="54">
        <f t="shared" si="9"/>
        <v>27.5</v>
      </c>
      <c r="AJ55" s="55">
        <f t="shared" si="16"/>
        <v>27.5</v>
      </c>
      <c r="AK55" s="41"/>
      <c r="AL55" s="56">
        <v>80000</v>
      </c>
      <c r="AM55" s="57">
        <f t="shared" si="10"/>
        <v>2200000</v>
      </c>
      <c r="AN55" s="57"/>
      <c r="AO55" s="58" t="s">
        <v>77</v>
      </c>
      <c r="AP55" s="59">
        <f t="shared" si="11"/>
        <v>27.5</v>
      </c>
      <c r="AQ55" s="60"/>
      <c r="AR55" s="61"/>
      <c r="AS55" s="56">
        <v>9000</v>
      </c>
      <c r="AT55" s="62"/>
      <c r="AU55" s="62"/>
      <c r="AV55" s="63">
        <f t="shared" si="12"/>
        <v>247500</v>
      </c>
      <c r="AW55" s="64">
        <f t="shared" si="4"/>
        <v>11000000</v>
      </c>
      <c r="AX55" s="65"/>
      <c r="AY55" s="66"/>
      <c r="AZ55" s="63"/>
      <c r="BA55" s="64">
        <f t="shared" si="13"/>
        <v>13447500</v>
      </c>
      <c r="BB55" s="67">
        <f t="shared" si="17"/>
        <v>13447500</v>
      </c>
      <c r="BO55" s="47" t="s">
        <v>79</v>
      </c>
    </row>
    <row r="56" spans="1:67" ht="20.25" x14ac:dyDescent="0.3">
      <c r="A56" s="48">
        <f t="shared" si="7"/>
        <v>37</v>
      </c>
      <c r="C56" s="82" t="s">
        <v>160</v>
      </c>
      <c r="H56" s="50"/>
      <c r="I56" s="50"/>
      <c r="J56" s="51"/>
      <c r="K56" s="43" t="s">
        <v>93</v>
      </c>
      <c r="L56" s="41">
        <v>777</v>
      </c>
      <c r="M56" s="41">
        <v>46</v>
      </c>
      <c r="N56" s="42">
        <v>60.4</v>
      </c>
      <c r="O56" s="42" t="s">
        <v>86</v>
      </c>
      <c r="Z56" s="42"/>
      <c r="AA56" s="42">
        <v>12.4</v>
      </c>
      <c r="AB56" s="42"/>
      <c r="AC56" s="52"/>
      <c r="AD56" s="52"/>
      <c r="AE56" s="53"/>
      <c r="AF56" s="52"/>
      <c r="AG56" s="52"/>
      <c r="AH56" s="52"/>
      <c r="AI56" s="54">
        <f t="shared" si="9"/>
        <v>12.4</v>
      </c>
      <c r="AJ56" s="55">
        <f t="shared" si="16"/>
        <v>12.4</v>
      </c>
      <c r="AK56" s="41"/>
      <c r="AL56" s="56">
        <v>80000</v>
      </c>
      <c r="AM56" s="57">
        <f t="shared" si="10"/>
        <v>992000</v>
      </c>
      <c r="AN56" s="57"/>
      <c r="AO56" s="58" t="s">
        <v>77</v>
      </c>
      <c r="AP56" s="59">
        <f t="shared" si="11"/>
        <v>12.4</v>
      </c>
      <c r="AQ56" s="60"/>
      <c r="AR56" s="61"/>
      <c r="AS56" s="56">
        <v>9000</v>
      </c>
      <c r="AT56" s="62"/>
      <c r="AU56" s="62"/>
      <c r="AV56" s="63">
        <f t="shared" si="12"/>
        <v>111600</v>
      </c>
      <c r="AW56" s="64">
        <f t="shared" si="4"/>
        <v>4960000</v>
      </c>
      <c r="AX56" s="65"/>
      <c r="AY56" s="66"/>
      <c r="AZ56" s="63"/>
      <c r="BA56" s="64">
        <f t="shared" si="13"/>
        <v>6063600</v>
      </c>
      <c r="BB56" s="67">
        <f t="shared" si="17"/>
        <v>6063600</v>
      </c>
      <c r="BO56" s="47" t="s">
        <v>79</v>
      </c>
    </row>
    <row r="57" spans="1:67" ht="35.25" customHeight="1" x14ac:dyDescent="0.3">
      <c r="A57" s="48">
        <f t="shared" si="7"/>
        <v>38</v>
      </c>
      <c r="C57" s="82" t="s">
        <v>161</v>
      </c>
      <c r="H57" s="50"/>
      <c r="I57" s="50"/>
      <c r="J57" s="51"/>
      <c r="K57" s="43" t="s">
        <v>146</v>
      </c>
      <c r="L57" s="41">
        <v>697</v>
      </c>
      <c r="M57" s="41">
        <v>46</v>
      </c>
      <c r="N57" s="42">
        <v>603.20000000000005</v>
      </c>
      <c r="O57" s="42" t="s">
        <v>76</v>
      </c>
      <c r="Z57" s="42"/>
      <c r="AA57" s="42">
        <v>51.2</v>
      </c>
      <c r="AB57" s="42"/>
      <c r="AC57" s="52"/>
      <c r="AD57" s="52"/>
      <c r="AE57" s="53"/>
      <c r="AF57" s="52"/>
      <c r="AG57" s="52"/>
      <c r="AH57" s="52"/>
      <c r="AI57" s="54">
        <f t="shared" si="9"/>
        <v>51.2</v>
      </c>
      <c r="AJ57" s="55">
        <f t="shared" si="16"/>
        <v>51.2</v>
      </c>
      <c r="AK57" s="41"/>
      <c r="AL57" s="56">
        <v>80000</v>
      </c>
      <c r="AM57" s="57">
        <f t="shared" si="10"/>
        <v>4096000</v>
      </c>
      <c r="AN57" s="57"/>
      <c r="AO57" s="58" t="s">
        <v>77</v>
      </c>
      <c r="AP57" s="59">
        <f t="shared" si="11"/>
        <v>51.2</v>
      </c>
      <c r="AQ57" s="60"/>
      <c r="AR57" s="61"/>
      <c r="AS57" s="56">
        <v>9000</v>
      </c>
      <c r="AT57" s="62"/>
      <c r="AU57" s="62"/>
      <c r="AV57" s="63">
        <f t="shared" si="12"/>
        <v>460800</v>
      </c>
      <c r="AW57" s="64">
        <f t="shared" si="4"/>
        <v>20480000</v>
      </c>
      <c r="AX57" s="65"/>
      <c r="AY57" s="66"/>
      <c r="AZ57" s="63"/>
      <c r="BA57" s="64">
        <f t="shared" si="13"/>
        <v>25036800</v>
      </c>
      <c r="BB57" s="68">
        <f t="shared" si="17"/>
        <v>25036800</v>
      </c>
      <c r="BO57" s="47" t="s">
        <v>79</v>
      </c>
    </row>
  </sheetData>
  <autoFilter ref="A8:BP57"/>
  <mergeCells count="34">
    <mergeCell ref="A1:BH1"/>
    <mergeCell ref="A2:BH2"/>
    <mergeCell ref="A3:BH3"/>
    <mergeCell ref="A4:BH4"/>
    <mergeCell ref="A5:A7"/>
    <mergeCell ref="C5:C7"/>
    <mergeCell ref="D5:D7"/>
    <mergeCell ref="E5:E7"/>
    <mergeCell ref="F5:F7"/>
    <mergeCell ref="G5:G7"/>
    <mergeCell ref="AN5:AN7"/>
    <mergeCell ref="H5:J6"/>
    <mergeCell ref="K5:K7"/>
    <mergeCell ref="L5:O6"/>
    <mergeCell ref="T5:U6"/>
    <mergeCell ref="Z5:AD6"/>
    <mergeCell ref="AF5:AG6"/>
    <mergeCell ref="AI5:AI7"/>
    <mergeCell ref="AJ5:AJ7"/>
    <mergeCell ref="AK5:AK7"/>
    <mergeCell ref="AL5:AL7"/>
    <mergeCell ref="AM5:AM7"/>
    <mergeCell ref="BN5:BN7"/>
    <mergeCell ref="AO5:AV6"/>
    <mergeCell ref="AW5:AW7"/>
    <mergeCell ref="BA5:BA7"/>
    <mergeCell ref="BB5:BB7"/>
    <mergeCell ref="BC5:BC7"/>
    <mergeCell ref="BD5:BD7"/>
    <mergeCell ref="BE5:BF6"/>
    <mergeCell ref="BG5:BG7"/>
    <mergeCell ref="BH5:BH7"/>
    <mergeCell ref="BI5:BI7"/>
    <mergeCell ref="BJ5:BJ7"/>
  </mergeCells>
  <pageMargins left="0.17" right="0.1" top="0.42" bottom="0.31" header="0.2" footer="0.2"/>
  <pageSetup paperSize="8" scale="46"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7"/>
  <sheetViews>
    <sheetView topLeftCell="A19" workbookViewId="0">
      <selection activeCell="B19" sqref="B19"/>
    </sheetView>
  </sheetViews>
  <sheetFormatPr defaultRowHeight="15" x14ac:dyDescent="0.25"/>
  <cols>
    <col min="1" max="1" width="4.28515625" bestFit="1" customWidth="1"/>
    <col min="2" max="2" width="79.140625" customWidth="1"/>
    <col min="3" max="3" width="13.42578125" customWidth="1"/>
    <col min="4" max="4" width="5.5703125" customWidth="1"/>
    <col min="5" max="5" width="7.42578125" customWidth="1"/>
    <col min="6" max="6" width="5.5703125" customWidth="1"/>
    <col min="7" max="7" width="9.42578125" customWidth="1"/>
    <col min="9" max="9" width="11.5703125" bestFit="1" customWidth="1"/>
    <col min="10" max="10" width="14.7109375" bestFit="1" customWidth="1"/>
  </cols>
  <sheetData>
    <row r="1" spans="1:10" ht="18.75" x14ac:dyDescent="0.25">
      <c r="A1" s="260" t="s">
        <v>293</v>
      </c>
      <c r="B1" s="260"/>
      <c r="C1" s="260"/>
      <c r="D1" s="260"/>
      <c r="E1" s="260"/>
      <c r="F1" s="260"/>
      <c r="G1" s="260"/>
    </row>
    <row r="2" spans="1:10" ht="18.75" x14ac:dyDescent="0.25">
      <c r="A2" s="261" t="s">
        <v>294</v>
      </c>
      <c r="B2" s="261"/>
      <c r="C2" s="261"/>
      <c r="D2" s="261"/>
      <c r="E2" s="261"/>
      <c r="F2" s="261"/>
      <c r="G2" s="261"/>
    </row>
    <row r="3" spans="1:10" ht="15.75" x14ac:dyDescent="0.25">
      <c r="A3" s="169"/>
      <c r="B3" s="169"/>
      <c r="C3" s="169"/>
      <c r="D3" s="169"/>
      <c r="E3" s="262" t="s">
        <v>295</v>
      </c>
      <c r="F3" s="262"/>
      <c r="G3" s="262"/>
    </row>
    <row r="4" spans="1:10" x14ac:dyDescent="0.25">
      <c r="A4" s="263" t="s">
        <v>296</v>
      </c>
      <c r="B4" s="263" t="s">
        <v>297</v>
      </c>
      <c r="C4" s="264" t="s">
        <v>54</v>
      </c>
      <c r="D4" s="263" t="s">
        <v>298</v>
      </c>
      <c r="E4" s="266" t="s">
        <v>299</v>
      </c>
      <c r="F4" s="263" t="s">
        <v>300</v>
      </c>
      <c r="G4" s="266" t="s">
        <v>301</v>
      </c>
    </row>
    <row r="5" spans="1:10" x14ac:dyDescent="0.25">
      <c r="A5" s="263"/>
      <c r="B5" s="263"/>
      <c r="C5" s="265"/>
      <c r="D5" s="263"/>
      <c r="E5" s="266"/>
      <c r="F5" s="263"/>
      <c r="G5" s="266"/>
    </row>
    <row r="6" spans="1:10" ht="15.75" x14ac:dyDescent="0.25">
      <c r="A6" s="258" t="s">
        <v>302</v>
      </c>
      <c r="B6" s="259"/>
      <c r="C6" s="171"/>
      <c r="D6" s="170"/>
      <c r="E6" s="172"/>
      <c r="F6" s="170"/>
      <c r="G6" s="172">
        <f>G8+G14+G19+G22+G23+G24+G25+G29+G30+G34</f>
        <v>147245</v>
      </c>
      <c r="I6" s="173"/>
      <c r="J6" s="173"/>
    </row>
    <row r="7" spans="1:10" ht="15.75" x14ac:dyDescent="0.25">
      <c r="A7" s="170" t="s">
        <v>303</v>
      </c>
      <c r="B7" s="174" t="s">
        <v>304</v>
      </c>
      <c r="C7" s="171"/>
      <c r="D7" s="170"/>
      <c r="E7" s="172"/>
      <c r="F7" s="170"/>
      <c r="G7" s="172">
        <f>G8+G14+G19+G22+G23+G24+G25+G29+G30</f>
        <v>99393.361454545462</v>
      </c>
      <c r="I7" s="173"/>
      <c r="J7" s="173"/>
    </row>
    <row r="8" spans="1:10" ht="78.75" x14ac:dyDescent="0.25">
      <c r="A8" s="170" t="s">
        <v>258</v>
      </c>
      <c r="B8" s="175" t="s">
        <v>305</v>
      </c>
      <c r="C8" s="176"/>
      <c r="D8" s="176"/>
      <c r="E8" s="177"/>
      <c r="F8" s="176"/>
      <c r="G8" s="172">
        <f>SUM(G9:G13)</f>
        <v>31880</v>
      </c>
      <c r="I8" s="173"/>
      <c r="J8" s="173"/>
    </row>
    <row r="9" spans="1:10" ht="15.75" x14ac:dyDescent="0.25">
      <c r="A9" s="178">
        <v>1</v>
      </c>
      <c r="B9" s="179" t="s">
        <v>306</v>
      </c>
      <c r="C9" s="178" t="s">
        <v>307</v>
      </c>
      <c r="D9" s="178">
        <v>12</v>
      </c>
      <c r="E9" s="180">
        <v>200</v>
      </c>
      <c r="F9" s="178">
        <v>9</v>
      </c>
      <c r="G9" s="180">
        <f>D9*E9*F9</f>
        <v>21600</v>
      </c>
      <c r="J9" s="181">
        <f>I6*5%</f>
        <v>0</v>
      </c>
    </row>
    <row r="10" spans="1:10" ht="31.5" x14ac:dyDescent="0.25">
      <c r="A10" s="178">
        <v>2</v>
      </c>
      <c r="B10" s="182" t="s">
        <v>308</v>
      </c>
      <c r="C10" s="183" t="s">
        <v>307</v>
      </c>
      <c r="D10" s="183">
        <v>12</v>
      </c>
      <c r="E10" s="184">
        <v>200</v>
      </c>
      <c r="F10" s="183">
        <v>3</v>
      </c>
      <c r="G10" s="180">
        <f>D10*E10*F10</f>
        <v>7200</v>
      </c>
    </row>
    <row r="11" spans="1:10" ht="47.25" x14ac:dyDescent="0.25">
      <c r="A11" s="178">
        <v>3</v>
      </c>
      <c r="B11" s="185" t="s">
        <v>309</v>
      </c>
      <c r="C11" s="183" t="s">
        <v>307</v>
      </c>
      <c r="D11" s="183"/>
      <c r="E11" s="184">
        <v>200</v>
      </c>
      <c r="F11" s="183"/>
      <c r="G11" s="180">
        <f>D11*E11*F11</f>
        <v>0</v>
      </c>
    </row>
    <row r="12" spans="1:10" ht="15.75" x14ac:dyDescent="0.25">
      <c r="A12" s="178">
        <v>4</v>
      </c>
      <c r="B12" s="186" t="s">
        <v>310</v>
      </c>
      <c r="C12" s="183" t="s">
        <v>311</v>
      </c>
      <c r="D12" s="183">
        <v>1</v>
      </c>
      <c r="E12" s="184">
        <v>300</v>
      </c>
      <c r="F12" s="183">
        <f>F11+F10</f>
        <v>3</v>
      </c>
      <c r="G12" s="180">
        <f>D12*E12*F12</f>
        <v>900</v>
      </c>
    </row>
    <row r="13" spans="1:10" ht="15.75" x14ac:dyDescent="0.25">
      <c r="A13" s="178">
        <v>5</v>
      </c>
      <c r="B13" s="187" t="s">
        <v>312</v>
      </c>
      <c r="C13" s="188" t="s">
        <v>313</v>
      </c>
      <c r="D13" s="188">
        <f>(D11*F11)+(D10*F10)+(D15*F15)+(D16*F16)+(D17*F17)+(D18*F18)</f>
        <v>109</v>
      </c>
      <c r="E13" s="189">
        <v>20</v>
      </c>
      <c r="F13" s="188">
        <v>1</v>
      </c>
      <c r="G13" s="180">
        <f>D13*E13*F13</f>
        <v>2180</v>
      </c>
    </row>
    <row r="14" spans="1:10" ht="189" x14ac:dyDescent="0.25">
      <c r="A14" s="170" t="s">
        <v>264</v>
      </c>
      <c r="B14" s="190" t="s">
        <v>314</v>
      </c>
      <c r="C14" s="170"/>
      <c r="D14" s="170"/>
      <c r="E14" s="172"/>
      <c r="F14" s="170"/>
      <c r="G14" s="172">
        <f>SUM(G15:G18)</f>
        <v>21900</v>
      </c>
    </row>
    <row r="15" spans="1:10" ht="15.75" x14ac:dyDescent="0.25">
      <c r="A15" s="191">
        <v>1</v>
      </c>
      <c r="B15" s="192" t="s">
        <v>315</v>
      </c>
      <c r="C15" s="191" t="s">
        <v>307</v>
      </c>
      <c r="D15" s="191">
        <v>1</v>
      </c>
      <c r="E15" s="193">
        <v>300</v>
      </c>
      <c r="F15" s="191">
        <v>1</v>
      </c>
      <c r="G15" s="193">
        <f>D15*E15*F15</f>
        <v>300</v>
      </c>
    </row>
    <row r="16" spans="1:10" ht="31.5" x14ac:dyDescent="0.25">
      <c r="A16" s="183">
        <v>2</v>
      </c>
      <c r="B16" s="194" t="s">
        <v>316</v>
      </c>
      <c r="C16" s="183" t="s">
        <v>307</v>
      </c>
      <c r="D16" s="183">
        <v>4</v>
      </c>
      <c r="E16" s="184">
        <v>300</v>
      </c>
      <c r="F16" s="183">
        <v>9</v>
      </c>
      <c r="G16" s="184">
        <f>D16*E16*F16</f>
        <v>10800</v>
      </c>
    </row>
    <row r="17" spans="1:9" ht="15.75" x14ac:dyDescent="0.25">
      <c r="A17" s="183">
        <v>3</v>
      </c>
      <c r="B17" s="194" t="s">
        <v>317</v>
      </c>
      <c r="C17" s="183" t="s">
        <v>307</v>
      </c>
      <c r="D17" s="183">
        <v>4</v>
      </c>
      <c r="E17" s="184">
        <v>300</v>
      </c>
      <c r="F17" s="183">
        <v>6</v>
      </c>
      <c r="G17" s="184">
        <f>D17*E17*F17</f>
        <v>7200</v>
      </c>
    </row>
    <row r="18" spans="1:9" ht="15.75" x14ac:dyDescent="0.25">
      <c r="A18" s="195">
        <v>4</v>
      </c>
      <c r="B18" s="196" t="s">
        <v>318</v>
      </c>
      <c r="C18" s="195" t="s">
        <v>307</v>
      </c>
      <c r="D18" s="195">
        <v>4</v>
      </c>
      <c r="E18" s="197">
        <v>300</v>
      </c>
      <c r="F18" s="195">
        <v>3</v>
      </c>
      <c r="G18" s="197">
        <f>D18*E18*F18</f>
        <v>3600</v>
      </c>
    </row>
    <row r="19" spans="1:9" ht="63" x14ac:dyDescent="0.25">
      <c r="A19" s="170" t="s">
        <v>266</v>
      </c>
      <c r="B19" s="175" t="s">
        <v>319</v>
      </c>
      <c r="C19" s="176" t="s">
        <v>307</v>
      </c>
      <c r="D19" s="176"/>
      <c r="E19" s="172"/>
      <c r="F19" s="170"/>
      <c r="G19" s="172">
        <f>G20+G21</f>
        <v>9200</v>
      </c>
    </row>
    <row r="20" spans="1:9" ht="15.75" x14ac:dyDescent="0.25">
      <c r="A20" s="191">
        <v>1</v>
      </c>
      <c r="B20" s="198" t="s">
        <v>320</v>
      </c>
      <c r="C20" s="191" t="s">
        <v>307</v>
      </c>
      <c r="D20" s="191">
        <v>1</v>
      </c>
      <c r="E20" s="193">
        <v>200</v>
      </c>
      <c r="F20" s="191">
        <v>10</v>
      </c>
      <c r="G20" s="193">
        <f>D20*E20*F20</f>
        <v>2000</v>
      </c>
    </row>
    <row r="21" spans="1:9" ht="15.75" x14ac:dyDescent="0.25">
      <c r="A21" s="195">
        <v>2</v>
      </c>
      <c r="B21" s="199" t="s">
        <v>321</v>
      </c>
      <c r="C21" s="195" t="s">
        <v>307</v>
      </c>
      <c r="D21" s="195">
        <v>4</v>
      </c>
      <c r="E21" s="197">
        <v>200</v>
      </c>
      <c r="F21" s="195">
        <v>9</v>
      </c>
      <c r="G21" s="197">
        <f>D21*E21*F21</f>
        <v>7200</v>
      </c>
    </row>
    <row r="22" spans="1:9" ht="47.25" x14ac:dyDescent="0.25">
      <c r="A22" s="170" t="s">
        <v>268</v>
      </c>
      <c r="B22" s="175" t="s">
        <v>322</v>
      </c>
      <c r="C22" s="176" t="s">
        <v>307</v>
      </c>
      <c r="D22" s="200">
        <v>3</v>
      </c>
      <c r="E22" s="201">
        <v>200</v>
      </c>
      <c r="F22" s="176">
        <v>3</v>
      </c>
      <c r="G22" s="172">
        <f>D22*E22*F22</f>
        <v>1800</v>
      </c>
    </row>
    <row r="23" spans="1:9" ht="47.25" x14ac:dyDescent="0.25">
      <c r="A23" s="170" t="s">
        <v>323</v>
      </c>
      <c r="B23" s="202" t="s">
        <v>324</v>
      </c>
      <c r="C23" s="176" t="s">
        <v>307</v>
      </c>
      <c r="D23" s="176">
        <v>3</v>
      </c>
      <c r="E23" s="177">
        <v>200</v>
      </c>
      <c r="F23" s="176">
        <v>3</v>
      </c>
      <c r="G23" s="172">
        <f>D23*E23*F23</f>
        <v>1800</v>
      </c>
    </row>
    <row r="24" spans="1:9" ht="47.25" x14ac:dyDescent="0.25">
      <c r="A24" s="170" t="s">
        <v>325</v>
      </c>
      <c r="B24" s="175" t="s">
        <v>326</v>
      </c>
      <c r="C24" s="176"/>
      <c r="D24" s="203">
        <v>0</v>
      </c>
      <c r="E24" s="177"/>
      <c r="F24" s="203">
        <v>0</v>
      </c>
      <c r="G24" s="172">
        <v>0</v>
      </c>
    </row>
    <row r="25" spans="1:9" ht="31.5" x14ac:dyDescent="0.25">
      <c r="A25" s="170" t="s">
        <v>327</v>
      </c>
      <c r="B25" s="204" t="s">
        <v>328</v>
      </c>
      <c r="C25" s="176"/>
      <c r="D25" s="176"/>
      <c r="E25" s="177"/>
      <c r="F25" s="176"/>
      <c r="G25" s="172">
        <f>G26+G27+G28</f>
        <v>14089.361454545462</v>
      </c>
    </row>
    <row r="26" spans="1:9" ht="15.75" x14ac:dyDescent="0.25">
      <c r="A26" s="191">
        <v>1</v>
      </c>
      <c r="B26" s="198" t="s">
        <v>329</v>
      </c>
      <c r="C26" s="191"/>
      <c r="D26" s="191"/>
      <c r="E26" s="193"/>
      <c r="F26" s="191"/>
      <c r="G26" s="193">
        <v>12489.361454545462</v>
      </c>
      <c r="I26" s="181"/>
    </row>
    <row r="27" spans="1:9" ht="15.75" x14ac:dyDescent="0.25">
      <c r="A27" s="183">
        <v>2</v>
      </c>
      <c r="B27" s="205" t="s">
        <v>330</v>
      </c>
      <c r="C27" s="183" t="s">
        <v>331</v>
      </c>
      <c r="D27" s="183">
        <v>4</v>
      </c>
      <c r="E27" s="184">
        <v>200</v>
      </c>
      <c r="F27" s="183">
        <v>1</v>
      </c>
      <c r="G27" s="184">
        <f>D27*E27*F27</f>
        <v>800</v>
      </c>
    </row>
    <row r="28" spans="1:9" ht="15.75" x14ac:dyDescent="0.25">
      <c r="A28" s="195">
        <v>3</v>
      </c>
      <c r="B28" s="199" t="s">
        <v>332</v>
      </c>
      <c r="C28" s="195" t="s">
        <v>331</v>
      </c>
      <c r="D28" s="195">
        <v>4</v>
      </c>
      <c r="E28" s="197">
        <v>200</v>
      </c>
      <c r="F28" s="195">
        <v>1</v>
      </c>
      <c r="G28" s="197">
        <f>D28*E28*F28</f>
        <v>800</v>
      </c>
    </row>
    <row r="29" spans="1:9" ht="31.5" x14ac:dyDescent="0.25">
      <c r="A29" s="206" t="s">
        <v>333</v>
      </c>
      <c r="B29" s="207" t="s">
        <v>334</v>
      </c>
      <c r="C29" s="208" t="s">
        <v>307</v>
      </c>
      <c r="D29" s="209">
        <v>0</v>
      </c>
      <c r="E29" s="210"/>
      <c r="F29" s="209">
        <v>0</v>
      </c>
      <c r="G29" s="211">
        <f>D29*E29*F29</f>
        <v>0</v>
      </c>
    </row>
    <row r="30" spans="1:9" ht="31.5" x14ac:dyDescent="0.25">
      <c r="A30" s="170" t="s">
        <v>335</v>
      </c>
      <c r="B30" s="190" t="s">
        <v>336</v>
      </c>
      <c r="C30" s="176"/>
      <c r="D30" s="176"/>
      <c r="E30" s="177"/>
      <c r="F30" s="176"/>
      <c r="G30" s="172">
        <f>G31+G33+G32</f>
        <v>18724</v>
      </c>
    </row>
    <row r="31" spans="1:9" ht="15.75" x14ac:dyDescent="0.25">
      <c r="A31" s="183">
        <v>1</v>
      </c>
      <c r="B31" s="205" t="s">
        <v>337</v>
      </c>
      <c r="C31" s="183" t="s">
        <v>338</v>
      </c>
      <c r="D31" s="183">
        <v>1</v>
      </c>
      <c r="E31" s="184">
        <v>500</v>
      </c>
      <c r="F31" s="183">
        <v>3</v>
      </c>
      <c r="G31" s="184">
        <f>D31*E31*F31</f>
        <v>1500</v>
      </c>
    </row>
    <row r="32" spans="1:9" ht="15.75" x14ac:dyDescent="0.25">
      <c r="A32" s="212">
        <v>2</v>
      </c>
      <c r="B32" s="205" t="s">
        <v>339</v>
      </c>
      <c r="C32" s="183"/>
      <c r="D32" s="183"/>
      <c r="E32" s="184"/>
      <c r="F32" s="183"/>
      <c r="G32" s="184">
        <v>14724</v>
      </c>
    </row>
    <row r="33" spans="1:7" ht="15.75" x14ac:dyDescent="0.25">
      <c r="A33" s="200">
        <v>3</v>
      </c>
      <c r="B33" s="213" t="s">
        <v>340</v>
      </c>
      <c r="C33" s="200" t="s">
        <v>311</v>
      </c>
      <c r="D33" s="200"/>
      <c r="E33" s="201"/>
      <c r="F33" s="200"/>
      <c r="G33" s="180">
        <v>2500</v>
      </c>
    </row>
    <row r="34" spans="1:7" ht="31.5" x14ac:dyDescent="0.25">
      <c r="A34" s="170" t="s">
        <v>341</v>
      </c>
      <c r="B34" s="214" t="s">
        <v>342</v>
      </c>
      <c r="C34" s="176"/>
      <c r="D34" s="176"/>
      <c r="E34" s="177"/>
      <c r="F34" s="176"/>
      <c r="G34" s="172">
        <f>SUM(G35:G37)</f>
        <v>47851.638545454538</v>
      </c>
    </row>
    <row r="35" spans="1:7" ht="15.75" x14ac:dyDescent="0.25">
      <c r="A35" s="191">
        <v>1</v>
      </c>
      <c r="B35" s="192" t="s">
        <v>343</v>
      </c>
      <c r="C35" s="191" t="s">
        <v>344</v>
      </c>
      <c r="D35" s="191">
        <v>4</v>
      </c>
      <c r="E35" s="193">
        <f>2340*3.66/22</f>
        <v>389.29090909090905</v>
      </c>
      <c r="F35" s="208">
        <v>22</v>
      </c>
      <c r="G35" s="193">
        <f>D35*E35*F35</f>
        <v>34257.599999999999</v>
      </c>
    </row>
    <row r="36" spans="1:7" ht="15.75" x14ac:dyDescent="0.25">
      <c r="A36" s="183">
        <v>2</v>
      </c>
      <c r="B36" s="205" t="s">
        <v>345</v>
      </c>
      <c r="C36" s="183" t="s">
        <v>344</v>
      </c>
      <c r="D36" s="183">
        <v>4</v>
      </c>
      <c r="E36" s="184">
        <f>E35*21.5%</f>
        <v>83.697545454545448</v>
      </c>
      <c r="F36" s="183">
        <v>22</v>
      </c>
      <c r="G36" s="184">
        <f>D36*E36*F36</f>
        <v>7365.3839999999991</v>
      </c>
    </row>
    <row r="37" spans="1:7" ht="15.75" x14ac:dyDescent="0.25">
      <c r="A37" s="195">
        <v>3</v>
      </c>
      <c r="B37" s="199" t="s">
        <v>346</v>
      </c>
      <c r="C37" s="195" t="s">
        <v>347</v>
      </c>
      <c r="D37" s="195">
        <v>4</v>
      </c>
      <c r="E37" s="197">
        <f>2340*3.66/22/8*2</f>
        <v>97.322727272727263</v>
      </c>
      <c r="F37" s="195">
        <v>16</v>
      </c>
      <c r="G37" s="197">
        <f>D37*E37*F37</f>
        <v>6228.6545454545449</v>
      </c>
    </row>
  </sheetData>
  <mergeCells count="11">
    <mergeCell ref="A6:B6"/>
    <mergeCell ref="A1:G1"/>
    <mergeCell ref="A2:G2"/>
    <mergeCell ref="E3:G3"/>
    <mergeCell ref="A4:A5"/>
    <mergeCell ref="B4:B5"/>
    <mergeCell ref="C4:C5"/>
    <mergeCell ref="D4:D5"/>
    <mergeCell ref="E4:E5"/>
    <mergeCell ref="F4:F5"/>
    <mergeCell ref="G4:G5"/>
  </mergeCells>
  <pageMargins left="0.70866141732283472" right="0.70866141732283472" top="0.74803149606299213" bottom="0.74803149606299213" header="0.31496062992125984" footer="0.31496062992125984"/>
  <pageSetup paperSize="9" scale="9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B145"/>
  <sheetViews>
    <sheetView topLeftCell="J1" zoomScale="55" zoomScaleNormal="55" zoomScaleSheetLayoutView="70" workbookViewId="0">
      <pane ySplit="8" topLeftCell="A9" activePane="bottomLeft" state="frozen"/>
      <selection activeCell="E31" sqref="E31:E32"/>
      <selection pane="bottomLeft" activeCell="AU9" sqref="AU9"/>
    </sheetView>
  </sheetViews>
  <sheetFormatPr defaultColWidth="9.140625" defaultRowHeight="18.75" x14ac:dyDescent="0.3"/>
  <cols>
    <col min="1" max="1" width="6.140625" style="98" customWidth="1"/>
    <col min="2" max="2" width="6.140625" style="98" hidden="1" customWidth="1"/>
    <col min="3" max="3" width="32.42578125" style="99" customWidth="1"/>
    <col min="4" max="4" width="13.140625" style="99" hidden="1" customWidth="1"/>
    <col min="5" max="5" width="15.5703125" style="100" hidden="1" customWidth="1"/>
    <col min="6" max="7" width="27" style="100" hidden="1" customWidth="1"/>
    <col min="8" max="8" width="11.140625" style="104" customWidth="1"/>
    <col min="9" max="9" width="9.28515625" style="104" customWidth="1"/>
    <col min="10" max="10" width="12.140625" style="100" customWidth="1"/>
    <col min="11" max="11" width="13" style="100" customWidth="1"/>
    <col min="12" max="12" width="9.7109375" style="100" customWidth="1"/>
    <col min="13" max="13" width="8.7109375" style="100" customWidth="1"/>
    <col min="14" max="14" width="13.5703125" style="104" customWidth="1"/>
    <col min="15" max="15" width="10.140625" style="101" customWidth="1"/>
    <col min="16" max="16" width="16.85546875" style="101" hidden="1" customWidth="1"/>
    <col min="17" max="17" width="14.28515625" style="101" hidden="1" customWidth="1"/>
    <col min="18" max="21" width="14" style="101" hidden="1" customWidth="1"/>
    <col min="22" max="22" width="16.42578125" style="101" hidden="1" customWidth="1"/>
    <col min="23" max="25" width="12.28515625" style="101" hidden="1" customWidth="1"/>
    <col min="26" max="26" width="15.140625" style="104" customWidth="1"/>
    <col min="27" max="27" width="16.140625" style="100" customWidth="1"/>
    <col min="28" max="28" width="15.85546875" style="99" customWidth="1"/>
    <col min="29" max="29" width="14.5703125" style="99" hidden="1" customWidth="1"/>
    <col min="30" max="30" width="15.42578125" style="99" hidden="1" customWidth="1"/>
    <col min="31" max="31" width="15.42578125" style="105" hidden="1" customWidth="1"/>
    <col min="32" max="32" width="13.140625" style="99" hidden="1" customWidth="1"/>
    <col min="33" max="34" width="12.28515625" style="99" hidden="1" customWidth="1"/>
    <col min="35" max="35" width="16" style="101" customWidth="1"/>
    <col min="36" max="36" width="13.5703125" style="101" customWidth="1"/>
    <col min="37" max="37" width="10.140625" style="101" hidden="1" customWidth="1"/>
    <col min="38" max="38" width="12.5703125" style="101" customWidth="1"/>
    <col min="39" max="39" width="25" style="101" customWidth="1"/>
    <col min="40" max="40" width="16.85546875" style="106" customWidth="1"/>
    <col min="41" max="41" width="13.85546875" style="107" customWidth="1"/>
    <col min="42" max="42" width="9.85546875" style="107" customWidth="1"/>
    <col min="43" max="43" width="13" style="107" hidden="1" customWidth="1"/>
    <col min="44" max="44" width="14.7109375" style="107" customWidth="1"/>
    <col min="45" max="46" width="11" style="107" hidden="1" customWidth="1"/>
    <col min="47" max="48" width="20.5703125" style="108" customWidth="1"/>
    <col min="49" max="49" width="23" style="108" customWidth="1"/>
    <col min="50" max="50" width="22.5703125" style="102" customWidth="1"/>
    <col min="51" max="51" width="22.42578125" style="102" customWidth="1"/>
    <col min="52" max="52" width="14.140625" style="103" customWidth="1"/>
    <col min="53" max="53" width="15.85546875" style="3" customWidth="1"/>
    <col min="54" max="54" width="10.7109375" style="3" bestFit="1" customWidth="1"/>
    <col min="55" max="242" width="9.140625" style="3"/>
    <col min="243" max="243" width="6.140625" style="3" customWidth="1"/>
    <col min="244" max="244" width="0" style="3" hidden="1" customWidth="1"/>
    <col min="245" max="245" width="32.42578125" style="3" customWidth="1"/>
    <col min="246" max="249" width="0" style="3" hidden="1" customWidth="1"/>
    <col min="250" max="250" width="11.140625" style="3" customWidth="1"/>
    <col min="251" max="251" width="9.28515625" style="3" customWidth="1"/>
    <col min="252" max="252" width="12.140625" style="3" customWidth="1"/>
    <col min="253" max="253" width="13" style="3" customWidth="1"/>
    <col min="254" max="254" width="9.7109375" style="3" customWidth="1"/>
    <col min="255" max="255" width="8.7109375" style="3" customWidth="1"/>
    <col min="256" max="256" width="13.5703125" style="3" customWidth="1"/>
    <col min="257" max="257" width="10.140625" style="3" customWidth="1"/>
    <col min="258" max="267" width="0" style="3" hidden="1" customWidth="1"/>
    <col min="268" max="268" width="15.140625" style="3" customWidth="1"/>
    <col min="269" max="269" width="16.140625" style="3" customWidth="1"/>
    <col min="270" max="270" width="14.140625" style="3" customWidth="1"/>
    <col min="271" max="276" width="0" style="3" hidden="1" customWidth="1"/>
    <col min="277" max="277" width="16" style="3" customWidth="1"/>
    <col min="278" max="278" width="13.5703125" style="3" customWidth="1"/>
    <col min="279" max="279" width="0" style="3" hidden="1" customWidth="1"/>
    <col min="280" max="280" width="12.5703125" style="3" customWidth="1"/>
    <col min="281" max="281" width="20.7109375" style="3" customWidth="1"/>
    <col min="282" max="282" width="0" style="3" hidden="1" customWidth="1"/>
    <col min="283" max="283" width="16.85546875" style="3" customWidth="1"/>
    <col min="284" max="284" width="13.85546875" style="3" customWidth="1"/>
    <col min="285" max="285" width="9.85546875" style="3" customWidth="1"/>
    <col min="286" max="286" width="0" style="3" hidden="1" customWidth="1"/>
    <col min="287" max="287" width="14.7109375" style="3" customWidth="1"/>
    <col min="288" max="289" width="0" style="3" hidden="1" customWidth="1"/>
    <col min="290" max="290" width="20.5703125" style="3" customWidth="1"/>
    <col min="291" max="291" width="23" style="3" customWidth="1"/>
    <col min="292" max="294" width="0" style="3" hidden="1" customWidth="1"/>
    <col min="295" max="295" width="22.5703125" style="3" customWidth="1"/>
    <col min="296" max="296" width="22.42578125" style="3" customWidth="1"/>
    <col min="297" max="308" width="0" style="3" hidden="1" customWidth="1"/>
    <col min="309" max="309" width="25" style="3" customWidth="1"/>
    <col min="310" max="310" width="10.7109375" style="3" bestFit="1" customWidth="1"/>
    <col min="311" max="498" width="9.140625" style="3"/>
    <col min="499" max="499" width="6.140625" style="3" customWidth="1"/>
    <col min="500" max="500" width="0" style="3" hidden="1" customWidth="1"/>
    <col min="501" max="501" width="32.42578125" style="3" customWidth="1"/>
    <col min="502" max="505" width="0" style="3" hidden="1" customWidth="1"/>
    <col min="506" max="506" width="11.140625" style="3" customWidth="1"/>
    <col min="507" max="507" width="9.28515625" style="3" customWidth="1"/>
    <col min="508" max="508" width="12.140625" style="3" customWidth="1"/>
    <col min="509" max="509" width="13" style="3" customWidth="1"/>
    <col min="510" max="510" width="9.7109375" style="3" customWidth="1"/>
    <col min="511" max="511" width="8.7109375" style="3" customWidth="1"/>
    <col min="512" max="512" width="13.5703125" style="3" customWidth="1"/>
    <col min="513" max="513" width="10.140625" style="3" customWidth="1"/>
    <col min="514" max="523" width="0" style="3" hidden="1" customWidth="1"/>
    <col min="524" max="524" width="15.140625" style="3" customWidth="1"/>
    <col min="525" max="525" width="16.140625" style="3" customWidth="1"/>
    <col min="526" max="526" width="14.140625" style="3" customWidth="1"/>
    <col min="527" max="532" width="0" style="3" hidden="1" customWidth="1"/>
    <col min="533" max="533" width="16" style="3" customWidth="1"/>
    <col min="534" max="534" width="13.5703125" style="3" customWidth="1"/>
    <col min="535" max="535" width="0" style="3" hidden="1" customWidth="1"/>
    <col min="536" max="536" width="12.5703125" style="3" customWidth="1"/>
    <col min="537" max="537" width="20.7109375" style="3" customWidth="1"/>
    <col min="538" max="538" width="0" style="3" hidden="1" customWidth="1"/>
    <col min="539" max="539" width="16.85546875" style="3" customWidth="1"/>
    <col min="540" max="540" width="13.85546875" style="3" customWidth="1"/>
    <col min="541" max="541" width="9.85546875" style="3" customWidth="1"/>
    <col min="542" max="542" width="0" style="3" hidden="1" customWidth="1"/>
    <col min="543" max="543" width="14.7109375" style="3" customWidth="1"/>
    <col min="544" max="545" width="0" style="3" hidden="1" customWidth="1"/>
    <col min="546" max="546" width="20.5703125" style="3" customWidth="1"/>
    <col min="547" max="547" width="23" style="3" customWidth="1"/>
    <col min="548" max="550" width="0" style="3" hidden="1" customWidth="1"/>
    <col min="551" max="551" width="22.5703125" style="3" customWidth="1"/>
    <col min="552" max="552" width="22.42578125" style="3" customWidth="1"/>
    <col min="553" max="564" width="0" style="3" hidden="1" customWidth="1"/>
    <col min="565" max="565" width="25" style="3" customWidth="1"/>
    <col min="566" max="566" width="10.7109375" style="3" bestFit="1" customWidth="1"/>
    <col min="567" max="754" width="9.140625" style="3"/>
    <col min="755" max="755" width="6.140625" style="3" customWidth="1"/>
    <col min="756" max="756" width="0" style="3" hidden="1" customWidth="1"/>
    <col min="757" max="757" width="32.42578125" style="3" customWidth="1"/>
    <col min="758" max="761" width="0" style="3" hidden="1" customWidth="1"/>
    <col min="762" max="762" width="11.140625" style="3" customWidth="1"/>
    <col min="763" max="763" width="9.28515625" style="3" customWidth="1"/>
    <col min="764" max="764" width="12.140625" style="3" customWidth="1"/>
    <col min="765" max="765" width="13" style="3" customWidth="1"/>
    <col min="766" max="766" width="9.7109375" style="3" customWidth="1"/>
    <col min="767" max="767" width="8.7109375" style="3" customWidth="1"/>
    <col min="768" max="768" width="13.5703125" style="3" customWidth="1"/>
    <col min="769" max="769" width="10.140625" style="3" customWidth="1"/>
    <col min="770" max="779" width="0" style="3" hidden="1" customWidth="1"/>
    <col min="780" max="780" width="15.140625" style="3" customWidth="1"/>
    <col min="781" max="781" width="16.140625" style="3" customWidth="1"/>
    <col min="782" max="782" width="14.140625" style="3" customWidth="1"/>
    <col min="783" max="788" width="0" style="3" hidden="1" customWidth="1"/>
    <col min="789" max="789" width="16" style="3" customWidth="1"/>
    <col min="790" max="790" width="13.5703125" style="3" customWidth="1"/>
    <col min="791" max="791" width="0" style="3" hidden="1" customWidth="1"/>
    <col min="792" max="792" width="12.5703125" style="3" customWidth="1"/>
    <col min="793" max="793" width="20.7109375" style="3" customWidth="1"/>
    <col min="794" max="794" width="0" style="3" hidden="1" customWidth="1"/>
    <col min="795" max="795" width="16.85546875" style="3" customWidth="1"/>
    <col min="796" max="796" width="13.85546875" style="3" customWidth="1"/>
    <col min="797" max="797" width="9.85546875" style="3" customWidth="1"/>
    <col min="798" max="798" width="0" style="3" hidden="1" customWidth="1"/>
    <col min="799" max="799" width="14.7109375" style="3" customWidth="1"/>
    <col min="800" max="801" width="0" style="3" hidden="1" customWidth="1"/>
    <col min="802" max="802" width="20.5703125" style="3" customWidth="1"/>
    <col min="803" max="803" width="23" style="3" customWidth="1"/>
    <col min="804" max="806" width="0" style="3" hidden="1" customWidth="1"/>
    <col min="807" max="807" width="22.5703125" style="3" customWidth="1"/>
    <col min="808" max="808" width="22.42578125" style="3" customWidth="1"/>
    <col min="809" max="820" width="0" style="3" hidden="1" customWidth="1"/>
    <col min="821" max="821" width="25" style="3" customWidth="1"/>
    <col min="822" max="822" width="10.7109375" style="3" bestFit="1" customWidth="1"/>
    <col min="823" max="1010" width="9.140625" style="3"/>
    <col min="1011" max="1011" width="6.140625" style="3" customWidth="1"/>
    <col min="1012" max="1012" width="0" style="3" hidden="1" customWidth="1"/>
    <col min="1013" max="1013" width="32.42578125" style="3" customWidth="1"/>
    <col min="1014" max="1017" width="0" style="3" hidden="1" customWidth="1"/>
    <col min="1018" max="1018" width="11.140625" style="3" customWidth="1"/>
    <col min="1019" max="1019" width="9.28515625" style="3" customWidth="1"/>
    <col min="1020" max="1020" width="12.140625" style="3" customWidth="1"/>
    <col min="1021" max="1021" width="13" style="3" customWidth="1"/>
    <col min="1022" max="1022" width="9.7109375" style="3" customWidth="1"/>
    <col min="1023" max="1023" width="8.7109375" style="3" customWidth="1"/>
    <col min="1024" max="1024" width="13.5703125" style="3" customWidth="1"/>
    <col min="1025" max="1025" width="10.140625" style="3" customWidth="1"/>
    <col min="1026" max="1035" width="0" style="3" hidden="1" customWidth="1"/>
    <col min="1036" max="1036" width="15.140625" style="3" customWidth="1"/>
    <col min="1037" max="1037" width="16.140625" style="3" customWidth="1"/>
    <col min="1038" max="1038" width="14.140625" style="3" customWidth="1"/>
    <col min="1039" max="1044" width="0" style="3" hidden="1" customWidth="1"/>
    <col min="1045" max="1045" width="16" style="3" customWidth="1"/>
    <col min="1046" max="1046" width="13.5703125" style="3" customWidth="1"/>
    <col min="1047" max="1047" width="0" style="3" hidden="1" customWidth="1"/>
    <col min="1048" max="1048" width="12.5703125" style="3" customWidth="1"/>
    <col min="1049" max="1049" width="20.7109375" style="3" customWidth="1"/>
    <col min="1050" max="1050" width="0" style="3" hidden="1" customWidth="1"/>
    <col min="1051" max="1051" width="16.85546875" style="3" customWidth="1"/>
    <col min="1052" max="1052" width="13.85546875" style="3" customWidth="1"/>
    <col min="1053" max="1053" width="9.85546875" style="3" customWidth="1"/>
    <col min="1054" max="1054" width="0" style="3" hidden="1" customWidth="1"/>
    <col min="1055" max="1055" width="14.7109375" style="3" customWidth="1"/>
    <col min="1056" max="1057" width="0" style="3" hidden="1" customWidth="1"/>
    <col min="1058" max="1058" width="20.5703125" style="3" customWidth="1"/>
    <col min="1059" max="1059" width="23" style="3" customWidth="1"/>
    <col min="1060" max="1062" width="0" style="3" hidden="1" customWidth="1"/>
    <col min="1063" max="1063" width="22.5703125" style="3" customWidth="1"/>
    <col min="1064" max="1064" width="22.42578125" style="3" customWidth="1"/>
    <col min="1065" max="1076" width="0" style="3" hidden="1" customWidth="1"/>
    <col min="1077" max="1077" width="25" style="3" customWidth="1"/>
    <col min="1078" max="1078" width="10.7109375" style="3" bestFit="1" customWidth="1"/>
    <col min="1079" max="1266" width="9.140625" style="3"/>
    <col min="1267" max="1267" width="6.140625" style="3" customWidth="1"/>
    <col min="1268" max="1268" width="0" style="3" hidden="1" customWidth="1"/>
    <col min="1269" max="1269" width="32.42578125" style="3" customWidth="1"/>
    <col min="1270" max="1273" width="0" style="3" hidden="1" customWidth="1"/>
    <col min="1274" max="1274" width="11.140625" style="3" customWidth="1"/>
    <col min="1275" max="1275" width="9.28515625" style="3" customWidth="1"/>
    <col min="1276" max="1276" width="12.140625" style="3" customWidth="1"/>
    <col min="1277" max="1277" width="13" style="3" customWidth="1"/>
    <col min="1278" max="1278" width="9.7109375" style="3" customWidth="1"/>
    <col min="1279" max="1279" width="8.7109375" style="3" customWidth="1"/>
    <col min="1280" max="1280" width="13.5703125" style="3" customWidth="1"/>
    <col min="1281" max="1281" width="10.140625" style="3" customWidth="1"/>
    <col min="1282" max="1291" width="0" style="3" hidden="1" customWidth="1"/>
    <col min="1292" max="1292" width="15.140625" style="3" customWidth="1"/>
    <col min="1293" max="1293" width="16.140625" style="3" customWidth="1"/>
    <col min="1294" max="1294" width="14.140625" style="3" customWidth="1"/>
    <col min="1295" max="1300" width="0" style="3" hidden="1" customWidth="1"/>
    <col min="1301" max="1301" width="16" style="3" customWidth="1"/>
    <col min="1302" max="1302" width="13.5703125" style="3" customWidth="1"/>
    <col min="1303" max="1303" width="0" style="3" hidden="1" customWidth="1"/>
    <col min="1304" max="1304" width="12.5703125" style="3" customWidth="1"/>
    <col min="1305" max="1305" width="20.7109375" style="3" customWidth="1"/>
    <col min="1306" max="1306" width="0" style="3" hidden="1" customWidth="1"/>
    <col min="1307" max="1307" width="16.85546875" style="3" customWidth="1"/>
    <col min="1308" max="1308" width="13.85546875" style="3" customWidth="1"/>
    <col min="1309" max="1309" width="9.85546875" style="3" customWidth="1"/>
    <col min="1310" max="1310" width="0" style="3" hidden="1" customWidth="1"/>
    <col min="1311" max="1311" width="14.7109375" style="3" customWidth="1"/>
    <col min="1312" max="1313" width="0" style="3" hidden="1" customWidth="1"/>
    <col min="1314" max="1314" width="20.5703125" style="3" customWidth="1"/>
    <col min="1315" max="1315" width="23" style="3" customWidth="1"/>
    <col min="1316" max="1318" width="0" style="3" hidden="1" customWidth="1"/>
    <col min="1319" max="1319" width="22.5703125" style="3" customWidth="1"/>
    <col min="1320" max="1320" width="22.42578125" style="3" customWidth="1"/>
    <col min="1321" max="1332" width="0" style="3" hidden="1" customWidth="1"/>
    <col min="1333" max="1333" width="25" style="3" customWidth="1"/>
    <col min="1334" max="1334" width="10.7109375" style="3" bestFit="1" customWidth="1"/>
    <col min="1335" max="1522" width="9.140625" style="3"/>
    <col min="1523" max="1523" width="6.140625" style="3" customWidth="1"/>
    <col min="1524" max="1524" width="0" style="3" hidden="1" customWidth="1"/>
    <col min="1525" max="1525" width="32.42578125" style="3" customWidth="1"/>
    <col min="1526" max="1529" width="0" style="3" hidden="1" customWidth="1"/>
    <col min="1530" max="1530" width="11.140625" style="3" customWidth="1"/>
    <col min="1531" max="1531" width="9.28515625" style="3" customWidth="1"/>
    <col min="1532" max="1532" width="12.140625" style="3" customWidth="1"/>
    <col min="1533" max="1533" width="13" style="3" customWidth="1"/>
    <col min="1534" max="1534" width="9.7109375" style="3" customWidth="1"/>
    <col min="1535" max="1535" width="8.7109375" style="3" customWidth="1"/>
    <col min="1536" max="1536" width="13.5703125" style="3" customWidth="1"/>
    <col min="1537" max="1537" width="10.140625" style="3" customWidth="1"/>
    <col min="1538" max="1547" width="0" style="3" hidden="1" customWidth="1"/>
    <col min="1548" max="1548" width="15.140625" style="3" customWidth="1"/>
    <col min="1549" max="1549" width="16.140625" style="3" customWidth="1"/>
    <col min="1550" max="1550" width="14.140625" style="3" customWidth="1"/>
    <col min="1551" max="1556" width="0" style="3" hidden="1" customWidth="1"/>
    <col min="1557" max="1557" width="16" style="3" customWidth="1"/>
    <col min="1558" max="1558" width="13.5703125" style="3" customWidth="1"/>
    <col min="1559" max="1559" width="0" style="3" hidden="1" customWidth="1"/>
    <col min="1560" max="1560" width="12.5703125" style="3" customWidth="1"/>
    <col min="1561" max="1561" width="20.7109375" style="3" customWidth="1"/>
    <col min="1562" max="1562" width="0" style="3" hidden="1" customWidth="1"/>
    <col min="1563" max="1563" width="16.85546875" style="3" customWidth="1"/>
    <col min="1564" max="1564" width="13.85546875" style="3" customWidth="1"/>
    <col min="1565" max="1565" width="9.85546875" style="3" customWidth="1"/>
    <col min="1566" max="1566" width="0" style="3" hidden="1" customWidth="1"/>
    <col min="1567" max="1567" width="14.7109375" style="3" customWidth="1"/>
    <col min="1568" max="1569" width="0" style="3" hidden="1" customWidth="1"/>
    <col min="1570" max="1570" width="20.5703125" style="3" customWidth="1"/>
    <col min="1571" max="1571" width="23" style="3" customWidth="1"/>
    <col min="1572" max="1574" width="0" style="3" hidden="1" customWidth="1"/>
    <col min="1575" max="1575" width="22.5703125" style="3" customWidth="1"/>
    <col min="1576" max="1576" width="22.42578125" style="3" customWidth="1"/>
    <col min="1577" max="1588" width="0" style="3" hidden="1" customWidth="1"/>
    <col min="1589" max="1589" width="25" style="3" customWidth="1"/>
    <col min="1590" max="1590" width="10.7109375" style="3" bestFit="1" customWidth="1"/>
    <col min="1591" max="1778" width="9.140625" style="3"/>
    <col min="1779" max="1779" width="6.140625" style="3" customWidth="1"/>
    <col min="1780" max="1780" width="0" style="3" hidden="1" customWidth="1"/>
    <col min="1781" max="1781" width="32.42578125" style="3" customWidth="1"/>
    <col min="1782" max="1785" width="0" style="3" hidden="1" customWidth="1"/>
    <col min="1786" max="1786" width="11.140625" style="3" customWidth="1"/>
    <col min="1787" max="1787" width="9.28515625" style="3" customWidth="1"/>
    <col min="1788" max="1788" width="12.140625" style="3" customWidth="1"/>
    <col min="1789" max="1789" width="13" style="3" customWidth="1"/>
    <col min="1790" max="1790" width="9.7109375" style="3" customWidth="1"/>
    <col min="1791" max="1791" width="8.7109375" style="3" customWidth="1"/>
    <col min="1792" max="1792" width="13.5703125" style="3" customWidth="1"/>
    <col min="1793" max="1793" width="10.140625" style="3" customWidth="1"/>
    <col min="1794" max="1803" width="0" style="3" hidden="1" customWidth="1"/>
    <col min="1804" max="1804" width="15.140625" style="3" customWidth="1"/>
    <col min="1805" max="1805" width="16.140625" style="3" customWidth="1"/>
    <col min="1806" max="1806" width="14.140625" style="3" customWidth="1"/>
    <col min="1807" max="1812" width="0" style="3" hidden="1" customWidth="1"/>
    <col min="1813" max="1813" width="16" style="3" customWidth="1"/>
    <col min="1814" max="1814" width="13.5703125" style="3" customWidth="1"/>
    <col min="1815" max="1815" width="0" style="3" hidden="1" customWidth="1"/>
    <col min="1816" max="1816" width="12.5703125" style="3" customWidth="1"/>
    <col min="1817" max="1817" width="20.7109375" style="3" customWidth="1"/>
    <col min="1818" max="1818" width="0" style="3" hidden="1" customWidth="1"/>
    <col min="1819" max="1819" width="16.85546875" style="3" customWidth="1"/>
    <col min="1820" max="1820" width="13.85546875" style="3" customWidth="1"/>
    <col min="1821" max="1821" width="9.85546875" style="3" customWidth="1"/>
    <col min="1822" max="1822" width="0" style="3" hidden="1" customWidth="1"/>
    <col min="1823" max="1823" width="14.7109375" style="3" customWidth="1"/>
    <col min="1824" max="1825" width="0" style="3" hidden="1" customWidth="1"/>
    <col min="1826" max="1826" width="20.5703125" style="3" customWidth="1"/>
    <col min="1827" max="1827" width="23" style="3" customWidth="1"/>
    <col min="1828" max="1830" width="0" style="3" hidden="1" customWidth="1"/>
    <col min="1831" max="1831" width="22.5703125" style="3" customWidth="1"/>
    <col min="1832" max="1832" width="22.42578125" style="3" customWidth="1"/>
    <col min="1833" max="1844" width="0" style="3" hidden="1" customWidth="1"/>
    <col min="1845" max="1845" width="25" style="3" customWidth="1"/>
    <col min="1846" max="1846" width="10.7109375" style="3" bestFit="1" customWidth="1"/>
    <col min="1847" max="2034" width="9.140625" style="3"/>
    <col min="2035" max="2035" width="6.140625" style="3" customWidth="1"/>
    <col min="2036" max="2036" width="0" style="3" hidden="1" customWidth="1"/>
    <col min="2037" max="2037" width="32.42578125" style="3" customWidth="1"/>
    <col min="2038" max="2041" width="0" style="3" hidden="1" customWidth="1"/>
    <col min="2042" max="2042" width="11.140625" style="3" customWidth="1"/>
    <col min="2043" max="2043" width="9.28515625" style="3" customWidth="1"/>
    <col min="2044" max="2044" width="12.140625" style="3" customWidth="1"/>
    <col min="2045" max="2045" width="13" style="3" customWidth="1"/>
    <col min="2046" max="2046" width="9.7109375" style="3" customWidth="1"/>
    <col min="2047" max="2047" width="8.7109375" style="3" customWidth="1"/>
    <col min="2048" max="2048" width="13.5703125" style="3" customWidth="1"/>
    <col min="2049" max="2049" width="10.140625" style="3" customWidth="1"/>
    <col min="2050" max="2059" width="0" style="3" hidden="1" customWidth="1"/>
    <col min="2060" max="2060" width="15.140625" style="3" customWidth="1"/>
    <col min="2061" max="2061" width="16.140625" style="3" customWidth="1"/>
    <col min="2062" max="2062" width="14.140625" style="3" customWidth="1"/>
    <col min="2063" max="2068" width="0" style="3" hidden="1" customWidth="1"/>
    <col min="2069" max="2069" width="16" style="3" customWidth="1"/>
    <col min="2070" max="2070" width="13.5703125" style="3" customWidth="1"/>
    <col min="2071" max="2071" width="0" style="3" hidden="1" customWidth="1"/>
    <col min="2072" max="2072" width="12.5703125" style="3" customWidth="1"/>
    <col min="2073" max="2073" width="20.7109375" style="3" customWidth="1"/>
    <col min="2074" max="2074" width="0" style="3" hidden="1" customWidth="1"/>
    <col min="2075" max="2075" width="16.85546875" style="3" customWidth="1"/>
    <col min="2076" max="2076" width="13.85546875" style="3" customWidth="1"/>
    <col min="2077" max="2077" width="9.85546875" style="3" customWidth="1"/>
    <col min="2078" max="2078" width="0" style="3" hidden="1" customWidth="1"/>
    <col min="2079" max="2079" width="14.7109375" style="3" customWidth="1"/>
    <col min="2080" max="2081" width="0" style="3" hidden="1" customWidth="1"/>
    <col min="2082" max="2082" width="20.5703125" style="3" customWidth="1"/>
    <col min="2083" max="2083" width="23" style="3" customWidth="1"/>
    <col min="2084" max="2086" width="0" style="3" hidden="1" customWidth="1"/>
    <col min="2087" max="2087" width="22.5703125" style="3" customWidth="1"/>
    <col min="2088" max="2088" width="22.42578125" style="3" customWidth="1"/>
    <col min="2089" max="2100" width="0" style="3" hidden="1" customWidth="1"/>
    <col min="2101" max="2101" width="25" style="3" customWidth="1"/>
    <col min="2102" max="2102" width="10.7109375" style="3" bestFit="1" customWidth="1"/>
    <col min="2103" max="2290" width="9.140625" style="3"/>
    <col min="2291" max="2291" width="6.140625" style="3" customWidth="1"/>
    <col min="2292" max="2292" width="0" style="3" hidden="1" customWidth="1"/>
    <col min="2293" max="2293" width="32.42578125" style="3" customWidth="1"/>
    <col min="2294" max="2297" width="0" style="3" hidden="1" customWidth="1"/>
    <col min="2298" max="2298" width="11.140625" style="3" customWidth="1"/>
    <col min="2299" max="2299" width="9.28515625" style="3" customWidth="1"/>
    <col min="2300" max="2300" width="12.140625" style="3" customWidth="1"/>
    <col min="2301" max="2301" width="13" style="3" customWidth="1"/>
    <col min="2302" max="2302" width="9.7109375" style="3" customWidth="1"/>
    <col min="2303" max="2303" width="8.7109375" style="3" customWidth="1"/>
    <col min="2304" max="2304" width="13.5703125" style="3" customWidth="1"/>
    <col min="2305" max="2305" width="10.140625" style="3" customWidth="1"/>
    <col min="2306" max="2315" width="0" style="3" hidden="1" customWidth="1"/>
    <col min="2316" max="2316" width="15.140625" style="3" customWidth="1"/>
    <col min="2317" max="2317" width="16.140625" style="3" customWidth="1"/>
    <col min="2318" max="2318" width="14.140625" style="3" customWidth="1"/>
    <col min="2319" max="2324" width="0" style="3" hidden="1" customWidth="1"/>
    <col min="2325" max="2325" width="16" style="3" customWidth="1"/>
    <col min="2326" max="2326" width="13.5703125" style="3" customWidth="1"/>
    <col min="2327" max="2327" width="0" style="3" hidden="1" customWidth="1"/>
    <col min="2328" max="2328" width="12.5703125" style="3" customWidth="1"/>
    <col min="2329" max="2329" width="20.7109375" style="3" customWidth="1"/>
    <col min="2330" max="2330" width="0" style="3" hidden="1" customWidth="1"/>
    <col min="2331" max="2331" width="16.85546875" style="3" customWidth="1"/>
    <col min="2332" max="2332" width="13.85546875" style="3" customWidth="1"/>
    <col min="2333" max="2333" width="9.85546875" style="3" customWidth="1"/>
    <col min="2334" max="2334" width="0" style="3" hidden="1" customWidth="1"/>
    <col min="2335" max="2335" width="14.7109375" style="3" customWidth="1"/>
    <col min="2336" max="2337" width="0" style="3" hidden="1" customWidth="1"/>
    <col min="2338" max="2338" width="20.5703125" style="3" customWidth="1"/>
    <col min="2339" max="2339" width="23" style="3" customWidth="1"/>
    <col min="2340" max="2342" width="0" style="3" hidden="1" customWidth="1"/>
    <col min="2343" max="2343" width="22.5703125" style="3" customWidth="1"/>
    <col min="2344" max="2344" width="22.42578125" style="3" customWidth="1"/>
    <col min="2345" max="2356" width="0" style="3" hidden="1" customWidth="1"/>
    <col min="2357" max="2357" width="25" style="3" customWidth="1"/>
    <col min="2358" max="2358" width="10.7109375" style="3" bestFit="1" customWidth="1"/>
    <col min="2359" max="2546" width="9.140625" style="3"/>
    <col min="2547" max="2547" width="6.140625" style="3" customWidth="1"/>
    <col min="2548" max="2548" width="0" style="3" hidden="1" customWidth="1"/>
    <col min="2549" max="2549" width="32.42578125" style="3" customWidth="1"/>
    <col min="2550" max="2553" width="0" style="3" hidden="1" customWidth="1"/>
    <col min="2554" max="2554" width="11.140625" style="3" customWidth="1"/>
    <col min="2555" max="2555" width="9.28515625" style="3" customWidth="1"/>
    <col min="2556" max="2556" width="12.140625" style="3" customWidth="1"/>
    <col min="2557" max="2557" width="13" style="3" customWidth="1"/>
    <col min="2558" max="2558" width="9.7109375" style="3" customWidth="1"/>
    <col min="2559" max="2559" width="8.7109375" style="3" customWidth="1"/>
    <col min="2560" max="2560" width="13.5703125" style="3" customWidth="1"/>
    <col min="2561" max="2561" width="10.140625" style="3" customWidth="1"/>
    <col min="2562" max="2571" width="0" style="3" hidden="1" customWidth="1"/>
    <col min="2572" max="2572" width="15.140625" style="3" customWidth="1"/>
    <col min="2573" max="2573" width="16.140625" style="3" customWidth="1"/>
    <col min="2574" max="2574" width="14.140625" style="3" customWidth="1"/>
    <col min="2575" max="2580" width="0" style="3" hidden="1" customWidth="1"/>
    <col min="2581" max="2581" width="16" style="3" customWidth="1"/>
    <col min="2582" max="2582" width="13.5703125" style="3" customWidth="1"/>
    <col min="2583" max="2583" width="0" style="3" hidden="1" customWidth="1"/>
    <col min="2584" max="2584" width="12.5703125" style="3" customWidth="1"/>
    <col min="2585" max="2585" width="20.7109375" style="3" customWidth="1"/>
    <col min="2586" max="2586" width="0" style="3" hidden="1" customWidth="1"/>
    <col min="2587" max="2587" width="16.85546875" style="3" customWidth="1"/>
    <col min="2588" max="2588" width="13.85546875" style="3" customWidth="1"/>
    <col min="2589" max="2589" width="9.85546875" style="3" customWidth="1"/>
    <col min="2590" max="2590" width="0" style="3" hidden="1" customWidth="1"/>
    <col min="2591" max="2591" width="14.7109375" style="3" customWidth="1"/>
    <col min="2592" max="2593" width="0" style="3" hidden="1" customWidth="1"/>
    <col min="2594" max="2594" width="20.5703125" style="3" customWidth="1"/>
    <col min="2595" max="2595" width="23" style="3" customWidth="1"/>
    <col min="2596" max="2598" width="0" style="3" hidden="1" customWidth="1"/>
    <col min="2599" max="2599" width="22.5703125" style="3" customWidth="1"/>
    <col min="2600" max="2600" width="22.42578125" style="3" customWidth="1"/>
    <col min="2601" max="2612" width="0" style="3" hidden="1" customWidth="1"/>
    <col min="2613" max="2613" width="25" style="3" customWidth="1"/>
    <col min="2614" max="2614" width="10.7109375" style="3" bestFit="1" customWidth="1"/>
    <col min="2615" max="2802" width="9.140625" style="3"/>
    <col min="2803" max="2803" width="6.140625" style="3" customWidth="1"/>
    <col min="2804" max="2804" width="0" style="3" hidden="1" customWidth="1"/>
    <col min="2805" max="2805" width="32.42578125" style="3" customWidth="1"/>
    <col min="2806" max="2809" width="0" style="3" hidden="1" customWidth="1"/>
    <col min="2810" max="2810" width="11.140625" style="3" customWidth="1"/>
    <col min="2811" max="2811" width="9.28515625" style="3" customWidth="1"/>
    <col min="2812" max="2812" width="12.140625" style="3" customWidth="1"/>
    <col min="2813" max="2813" width="13" style="3" customWidth="1"/>
    <col min="2814" max="2814" width="9.7109375" style="3" customWidth="1"/>
    <col min="2815" max="2815" width="8.7109375" style="3" customWidth="1"/>
    <col min="2816" max="2816" width="13.5703125" style="3" customWidth="1"/>
    <col min="2817" max="2817" width="10.140625" style="3" customWidth="1"/>
    <col min="2818" max="2827" width="0" style="3" hidden="1" customWidth="1"/>
    <col min="2828" max="2828" width="15.140625" style="3" customWidth="1"/>
    <col min="2829" max="2829" width="16.140625" style="3" customWidth="1"/>
    <col min="2830" max="2830" width="14.140625" style="3" customWidth="1"/>
    <col min="2831" max="2836" width="0" style="3" hidden="1" customWidth="1"/>
    <col min="2837" max="2837" width="16" style="3" customWidth="1"/>
    <col min="2838" max="2838" width="13.5703125" style="3" customWidth="1"/>
    <col min="2839" max="2839" width="0" style="3" hidden="1" customWidth="1"/>
    <col min="2840" max="2840" width="12.5703125" style="3" customWidth="1"/>
    <col min="2841" max="2841" width="20.7109375" style="3" customWidth="1"/>
    <col min="2842" max="2842" width="0" style="3" hidden="1" customWidth="1"/>
    <col min="2843" max="2843" width="16.85546875" style="3" customWidth="1"/>
    <col min="2844" max="2844" width="13.85546875" style="3" customWidth="1"/>
    <col min="2845" max="2845" width="9.85546875" style="3" customWidth="1"/>
    <col min="2846" max="2846" width="0" style="3" hidden="1" customWidth="1"/>
    <col min="2847" max="2847" width="14.7109375" style="3" customWidth="1"/>
    <col min="2848" max="2849" width="0" style="3" hidden="1" customWidth="1"/>
    <col min="2850" max="2850" width="20.5703125" style="3" customWidth="1"/>
    <col min="2851" max="2851" width="23" style="3" customWidth="1"/>
    <col min="2852" max="2854" width="0" style="3" hidden="1" customWidth="1"/>
    <col min="2855" max="2855" width="22.5703125" style="3" customWidth="1"/>
    <col min="2856" max="2856" width="22.42578125" style="3" customWidth="1"/>
    <col min="2857" max="2868" width="0" style="3" hidden="1" customWidth="1"/>
    <col min="2869" max="2869" width="25" style="3" customWidth="1"/>
    <col min="2870" max="2870" width="10.7109375" style="3" bestFit="1" customWidth="1"/>
    <col min="2871" max="3058" width="9.140625" style="3"/>
    <col min="3059" max="3059" width="6.140625" style="3" customWidth="1"/>
    <col min="3060" max="3060" width="0" style="3" hidden="1" customWidth="1"/>
    <col min="3061" max="3061" width="32.42578125" style="3" customWidth="1"/>
    <col min="3062" max="3065" width="0" style="3" hidden="1" customWidth="1"/>
    <col min="3066" max="3066" width="11.140625" style="3" customWidth="1"/>
    <col min="3067" max="3067" width="9.28515625" style="3" customWidth="1"/>
    <col min="3068" max="3068" width="12.140625" style="3" customWidth="1"/>
    <col min="3069" max="3069" width="13" style="3" customWidth="1"/>
    <col min="3070" max="3070" width="9.7109375" style="3" customWidth="1"/>
    <col min="3071" max="3071" width="8.7109375" style="3" customWidth="1"/>
    <col min="3072" max="3072" width="13.5703125" style="3" customWidth="1"/>
    <col min="3073" max="3073" width="10.140625" style="3" customWidth="1"/>
    <col min="3074" max="3083" width="0" style="3" hidden="1" customWidth="1"/>
    <col min="3084" max="3084" width="15.140625" style="3" customWidth="1"/>
    <col min="3085" max="3085" width="16.140625" style="3" customWidth="1"/>
    <col min="3086" max="3086" width="14.140625" style="3" customWidth="1"/>
    <col min="3087" max="3092" width="0" style="3" hidden="1" customWidth="1"/>
    <col min="3093" max="3093" width="16" style="3" customWidth="1"/>
    <col min="3094" max="3094" width="13.5703125" style="3" customWidth="1"/>
    <col min="3095" max="3095" width="0" style="3" hidden="1" customWidth="1"/>
    <col min="3096" max="3096" width="12.5703125" style="3" customWidth="1"/>
    <col min="3097" max="3097" width="20.7109375" style="3" customWidth="1"/>
    <col min="3098" max="3098" width="0" style="3" hidden="1" customWidth="1"/>
    <col min="3099" max="3099" width="16.85546875" style="3" customWidth="1"/>
    <col min="3100" max="3100" width="13.85546875" style="3" customWidth="1"/>
    <col min="3101" max="3101" width="9.85546875" style="3" customWidth="1"/>
    <col min="3102" max="3102" width="0" style="3" hidden="1" customWidth="1"/>
    <col min="3103" max="3103" width="14.7109375" style="3" customWidth="1"/>
    <col min="3104" max="3105" width="0" style="3" hidden="1" customWidth="1"/>
    <col min="3106" max="3106" width="20.5703125" style="3" customWidth="1"/>
    <col min="3107" max="3107" width="23" style="3" customWidth="1"/>
    <col min="3108" max="3110" width="0" style="3" hidden="1" customWidth="1"/>
    <col min="3111" max="3111" width="22.5703125" style="3" customWidth="1"/>
    <col min="3112" max="3112" width="22.42578125" style="3" customWidth="1"/>
    <col min="3113" max="3124" width="0" style="3" hidden="1" customWidth="1"/>
    <col min="3125" max="3125" width="25" style="3" customWidth="1"/>
    <col min="3126" max="3126" width="10.7109375" style="3" bestFit="1" customWidth="1"/>
    <col min="3127" max="3314" width="9.140625" style="3"/>
    <col min="3315" max="3315" width="6.140625" style="3" customWidth="1"/>
    <col min="3316" max="3316" width="0" style="3" hidden="1" customWidth="1"/>
    <col min="3317" max="3317" width="32.42578125" style="3" customWidth="1"/>
    <col min="3318" max="3321" width="0" style="3" hidden="1" customWidth="1"/>
    <col min="3322" max="3322" width="11.140625" style="3" customWidth="1"/>
    <col min="3323" max="3323" width="9.28515625" style="3" customWidth="1"/>
    <col min="3324" max="3324" width="12.140625" style="3" customWidth="1"/>
    <col min="3325" max="3325" width="13" style="3" customWidth="1"/>
    <col min="3326" max="3326" width="9.7109375" style="3" customWidth="1"/>
    <col min="3327" max="3327" width="8.7109375" style="3" customWidth="1"/>
    <col min="3328" max="3328" width="13.5703125" style="3" customWidth="1"/>
    <col min="3329" max="3329" width="10.140625" style="3" customWidth="1"/>
    <col min="3330" max="3339" width="0" style="3" hidden="1" customWidth="1"/>
    <col min="3340" max="3340" width="15.140625" style="3" customWidth="1"/>
    <col min="3341" max="3341" width="16.140625" style="3" customWidth="1"/>
    <col min="3342" max="3342" width="14.140625" style="3" customWidth="1"/>
    <col min="3343" max="3348" width="0" style="3" hidden="1" customWidth="1"/>
    <col min="3349" max="3349" width="16" style="3" customWidth="1"/>
    <col min="3350" max="3350" width="13.5703125" style="3" customWidth="1"/>
    <col min="3351" max="3351" width="0" style="3" hidden="1" customWidth="1"/>
    <col min="3352" max="3352" width="12.5703125" style="3" customWidth="1"/>
    <col min="3353" max="3353" width="20.7109375" style="3" customWidth="1"/>
    <col min="3354" max="3354" width="0" style="3" hidden="1" customWidth="1"/>
    <col min="3355" max="3355" width="16.85546875" style="3" customWidth="1"/>
    <col min="3356" max="3356" width="13.85546875" style="3" customWidth="1"/>
    <col min="3357" max="3357" width="9.85546875" style="3" customWidth="1"/>
    <col min="3358" max="3358" width="0" style="3" hidden="1" customWidth="1"/>
    <col min="3359" max="3359" width="14.7109375" style="3" customWidth="1"/>
    <col min="3360" max="3361" width="0" style="3" hidden="1" customWidth="1"/>
    <col min="3362" max="3362" width="20.5703125" style="3" customWidth="1"/>
    <col min="3363" max="3363" width="23" style="3" customWidth="1"/>
    <col min="3364" max="3366" width="0" style="3" hidden="1" customWidth="1"/>
    <col min="3367" max="3367" width="22.5703125" style="3" customWidth="1"/>
    <col min="3368" max="3368" width="22.42578125" style="3" customWidth="1"/>
    <col min="3369" max="3380" width="0" style="3" hidden="1" customWidth="1"/>
    <col min="3381" max="3381" width="25" style="3" customWidth="1"/>
    <col min="3382" max="3382" width="10.7109375" style="3" bestFit="1" customWidth="1"/>
    <col min="3383" max="3570" width="9.140625" style="3"/>
    <col min="3571" max="3571" width="6.140625" style="3" customWidth="1"/>
    <col min="3572" max="3572" width="0" style="3" hidden="1" customWidth="1"/>
    <col min="3573" max="3573" width="32.42578125" style="3" customWidth="1"/>
    <col min="3574" max="3577" width="0" style="3" hidden="1" customWidth="1"/>
    <col min="3578" max="3578" width="11.140625" style="3" customWidth="1"/>
    <col min="3579" max="3579" width="9.28515625" style="3" customWidth="1"/>
    <col min="3580" max="3580" width="12.140625" style="3" customWidth="1"/>
    <col min="3581" max="3581" width="13" style="3" customWidth="1"/>
    <col min="3582" max="3582" width="9.7109375" style="3" customWidth="1"/>
    <col min="3583" max="3583" width="8.7109375" style="3" customWidth="1"/>
    <col min="3584" max="3584" width="13.5703125" style="3" customWidth="1"/>
    <col min="3585" max="3585" width="10.140625" style="3" customWidth="1"/>
    <col min="3586" max="3595" width="0" style="3" hidden="1" customWidth="1"/>
    <col min="3596" max="3596" width="15.140625" style="3" customWidth="1"/>
    <col min="3597" max="3597" width="16.140625" style="3" customWidth="1"/>
    <col min="3598" max="3598" width="14.140625" style="3" customWidth="1"/>
    <col min="3599" max="3604" width="0" style="3" hidden="1" customWidth="1"/>
    <col min="3605" max="3605" width="16" style="3" customWidth="1"/>
    <col min="3606" max="3606" width="13.5703125" style="3" customWidth="1"/>
    <col min="3607" max="3607" width="0" style="3" hidden="1" customWidth="1"/>
    <col min="3608" max="3608" width="12.5703125" style="3" customWidth="1"/>
    <col min="3609" max="3609" width="20.7109375" style="3" customWidth="1"/>
    <col min="3610" max="3610" width="0" style="3" hidden="1" customWidth="1"/>
    <col min="3611" max="3611" width="16.85546875" style="3" customWidth="1"/>
    <col min="3612" max="3612" width="13.85546875" style="3" customWidth="1"/>
    <col min="3613" max="3613" width="9.85546875" style="3" customWidth="1"/>
    <col min="3614" max="3614" width="0" style="3" hidden="1" customWidth="1"/>
    <col min="3615" max="3615" width="14.7109375" style="3" customWidth="1"/>
    <col min="3616" max="3617" width="0" style="3" hidden="1" customWidth="1"/>
    <col min="3618" max="3618" width="20.5703125" style="3" customWidth="1"/>
    <col min="3619" max="3619" width="23" style="3" customWidth="1"/>
    <col min="3620" max="3622" width="0" style="3" hidden="1" customWidth="1"/>
    <col min="3623" max="3623" width="22.5703125" style="3" customWidth="1"/>
    <col min="3624" max="3624" width="22.42578125" style="3" customWidth="1"/>
    <col min="3625" max="3636" width="0" style="3" hidden="1" customWidth="1"/>
    <col min="3637" max="3637" width="25" style="3" customWidth="1"/>
    <col min="3638" max="3638" width="10.7109375" style="3" bestFit="1" customWidth="1"/>
    <col min="3639" max="3826" width="9.140625" style="3"/>
    <col min="3827" max="3827" width="6.140625" style="3" customWidth="1"/>
    <col min="3828" max="3828" width="0" style="3" hidden="1" customWidth="1"/>
    <col min="3829" max="3829" width="32.42578125" style="3" customWidth="1"/>
    <col min="3830" max="3833" width="0" style="3" hidden="1" customWidth="1"/>
    <col min="3834" max="3834" width="11.140625" style="3" customWidth="1"/>
    <col min="3835" max="3835" width="9.28515625" style="3" customWidth="1"/>
    <col min="3836" max="3836" width="12.140625" style="3" customWidth="1"/>
    <col min="3837" max="3837" width="13" style="3" customWidth="1"/>
    <col min="3838" max="3838" width="9.7109375" style="3" customWidth="1"/>
    <col min="3839" max="3839" width="8.7109375" style="3" customWidth="1"/>
    <col min="3840" max="3840" width="13.5703125" style="3" customWidth="1"/>
    <col min="3841" max="3841" width="10.140625" style="3" customWidth="1"/>
    <col min="3842" max="3851" width="0" style="3" hidden="1" customWidth="1"/>
    <col min="3852" max="3852" width="15.140625" style="3" customWidth="1"/>
    <col min="3853" max="3853" width="16.140625" style="3" customWidth="1"/>
    <col min="3854" max="3854" width="14.140625" style="3" customWidth="1"/>
    <col min="3855" max="3860" width="0" style="3" hidden="1" customWidth="1"/>
    <col min="3861" max="3861" width="16" style="3" customWidth="1"/>
    <col min="3862" max="3862" width="13.5703125" style="3" customWidth="1"/>
    <col min="3863" max="3863" width="0" style="3" hidden="1" customWidth="1"/>
    <col min="3864" max="3864" width="12.5703125" style="3" customWidth="1"/>
    <col min="3865" max="3865" width="20.7109375" style="3" customWidth="1"/>
    <col min="3866" max="3866" width="0" style="3" hidden="1" customWidth="1"/>
    <col min="3867" max="3867" width="16.85546875" style="3" customWidth="1"/>
    <col min="3868" max="3868" width="13.85546875" style="3" customWidth="1"/>
    <col min="3869" max="3869" width="9.85546875" style="3" customWidth="1"/>
    <col min="3870" max="3870" width="0" style="3" hidden="1" customWidth="1"/>
    <col min="3871" max="3871" width="14.7109375" style="3" customWidth="1"/>
    <col min="3872" max="3873" width="0" style="3" hidden="1" customWidth="1"/>
    <col min="3874" max="3874" width="20.5703125" style="3" customWidth="1"/>
    <col min="3875" max="3875" width="23" style="3" customWidth="1"/>
    <col min="3876" max="3878" width="0" style="3" hidden="1" customWidth="1"/>
    <col min="3879" max="3879" width="22.5703125" style="3" customWidth="1"/>
    <col min="3880" max="3880" width="22.42578125" style="3" customWidth="1"/>
    <col min="3881" max="3892" width="0" style="3" hidden="1" customWidth="1"/>
    <col min="3893" max="3893" width="25" style="3" customWidth="1"/>
    <col min="3894" max="3894" width="10.7109375" style="3" bestFit="1" customWidth="1"/>
    <col min="3895" max="4082" width="9.140625" style="3"/>
    <col min="4083" max="4083" width="6.140625" style="3" customWidth="1"/>
    <col min="4084" max="4084" width="0" style="3" hidden="1" customWidth="1"/>
    <col min="4085" max="4085" width="32.42578125" style="3" customWidth="1"/>
    <col min="4086" max="4089" width="0" style="3" hidden="1" customWidth="1"/>
    <col min="4090" max="4090" width="11.140625" style="3" customWidth="1"/>
    <col min="4091" max="4091" width="9.28515625" style="3" customWidth="1"/>
    <col min="4092" max="4092" width="12.140625" style="3" customWidth="1"/>
    <col min="4093" max="4093" width="13" style="3" customWidth="1"/>
    <col min="4094" max="4094" width="9.7109375" style="3" customWidth="1"/>
    <col min="4095" max="4095" width="8.7109375" style="3" customWidth="1"/>
    <col min="4096" max="4096" width="13.5703125" style="3" customWidth="1"/>
    <col min="4097" max="4097" width="10.140625" style="3" customWidth="1"/>
    <col min="4098" max="4107" width="0" style="3" hidden="1" customWidth="1"/>
    <col min="4108" max="4108" width="15.140625" style="3" customWidth="1"/>
    <col min="4109" max="4109" width="16.140625" style="3" customWidth="1"/>
    <col min="4110" max="4110" width="14.140625" style="3" customWidth="1"/>
    <col min="4111" max="4116" width="0" style="3" hidden="1" customWidth="1"/>
    <col min="4117" max="4117" width="16" style="3" customWidth="1"/>
    <col min="4118" max="4118" width="13.5703125" style="3" customWidth="1"/>
    <col min="4119" max="4119" width="0" style="3" hidden="1" customWidth="1"/>
    <col min="4120" max="4120" width="12.5703125" style="3" customWidth="1"/>
    <col min="4121" max="4121" width="20.7109375" style="3" customWidth="1"/>
    <col min="4122" max="4122" width="0" style="3" hidden="1" customWidth="1"/>
    <col min="4123" max="4123" width="16.85546875" style="3" customWidth="1"/>
    <col min="4124" max="4124" width="13.85546875" style="3" customWidth="1"/>
    <col min="4125" max="4125" width="9.85546875" style="3" customWidth="1"/>
    <col min="4126" max="4126" width="0" style="3" hidden="1" customWidth="1"/>
    <col min="4127" max="4127" width="14.7109375" style="3" customWidth="1"/>
    <col min="4128" max="4129" width="0" style="3" hidden="1" customWidth="1"/>
    <col min="4130" max="4130" width="20.5703125" style="3" customWidth="1"/>
    <col min="4131" max="4131" width="23" style="3" customWidth="1"/>
    <col min="4132" max="4134" width="0" style="3" hidden="1" customWidth="1"/>
    <col min="4135" max="4135" width="22.5703125" style="3" customWidth="1"/>
    <col min="4136" max="4136" width="22.42578125" style="3" customWidth="1"/>
    <col min="4137" max="4148" width="0" style="3" hidden="1" customWidth="1"/>
    <col min="4149" max="4149" width="25" style="3" customWidth="1"/>
    <col min="4150" max="4150" width="10.7109375" style="3" bestFit="1" customWidth="1"/>
    <col min="4151" max="4338" width="9.140625" style="3"/>
    <col min="4339" max="4339" width="6.140625" style="3" customWidth="1"/>
    <col min="4340" max="4340" width="0" style="3" hidden="1" customWidth="1"/>
    <col min="4341" max="4341" width="32.42578125" style="3" customWidth="1"/>
    <col min="4342" max="4345" width="0" style="3" hidden="1" customWidth="1"/>
    <col min="4346" max="4346" width="11.140625" style="3" customWidth="1"/>
    <col min="4347" max="4347" width="9.28515625" style="3" customWidth="1"/>
    <col min="4348" max="4348" width="12.140625" style="3" customWidth="1"/>
    <col min="4349" max="4349" width="13" style="3" customWidth="1"/>
    <col min="4350" max="4350" width="9.7109375" style="3" customWidth="1"/>
    <col min="4351" max="4351" width="8.7109375" style="3" customWidth="1"/>
    <col min="4352" max="4352" width="13.5703125" style="3" customWidth="1"/>
    <col min="4353" max="4353" width="10.140625" style="3" customWidth="1"/>
    <col min="4354" max="4363" width="0" style="3" hidden="1" customWidth="1"/>
    <col min="4364" max="4364" width="15.140625" style="3" customWidth="1"/>
    <col min="4365" max="4365" width="16.140625" style="3" customWidth="1"/>
    <col min="4366" max="4366" width="14.140625" style="3" customWidth="1"/>
    <col min="4367" max="4372" width="0" style="3" hidden="1" customWidth="1"/>
    <col min="4373" max="4373" width="16" style="3" customWidth="1"/>
    <col min="4374" max="4374" width="13.5703125" style="3" customWidth="1"/>
    <col min="4375" max="4375" width="0" style="3" hidden="1" customWidth="1"/>
    <col min="4376" max="4376" width="12.5703125" style="3" customWidth="1"/>
    <col min="4377" max="4377" width="20.7109375" style="3" customWidth="1"/>
    <col min="4378" max="4378" width="0" style="3" hidden="1" customWidth="1"/>
    <col min="4379" max="4379" width="16.85546875" style="3" customWidth="1"/>
    <col min="4380" max="4380" width="13.85546875" style="3" customWidth="1"/>
    <col min="4381" max="4381" width="9.85546875" style="3" customWidth="1"/>
    <col min="4382" max="4382" width="0" style="3" hidden="1" customWidth="1"/>
    <col min="4383" max="4383" width="14.7109375" style="3" customWidth="1"/>
    <col min="4384" max="4385" width="0" style="3" hidden="1" customWidth="1"/>
    <col min="4386" max="4386" width="20.5703125" style="3" customWidth="1"/>
    <col min="4387" max="4387" width="23" style="3" customWidth="1"/>
    <col min="4388" max="4390" width="0" style="3" hidden="1" customWidth="1"/>
    <col min="4391" max="4391" width="22.5703125" style="3" customWidth="1"/>
    <col min="4392" max="4392" width="22.42578125" style="3" customWidth="1"/>
    <col min="4393" max="4404" width="0" style="3" hidden="1" customWidth="1"/>
    <col min="4405" max="4405" width="25" style="3" customWidth="1"/>
    <col min="4406" max="4406" width="10.7109375" style="3" bestFit="1" customWidth="1"/>
    <col min="4407" max="4594" width="9.140625" style="3"/>
    <col min="4595" max="4595" width="6.140625" style="3" customWidth="1"/>
    <col min="4596" max="4596" width="0" style="3" hidden="1" customWidth="1"/>
    <col min="4597" max="4597" width="32.42578125" style="3" customWidth="1"/>
    <col min="4598" max="4601" width="0" style="3" hidden="1" customWidth="1"/>
    <col min="4602" max="4602" width="11.140625" style="3" customWidth="1"/>
    <col min="4603" max="4603" width="9.28515625" style="3" customWidth="1"/>
    <col min="4604" max="4604" width="12.140625" style="3" customWidth="1"/>
    <col min="4605" max="4605" width="13" style="3" customWidth="1"/>
    <col min="4606" max="4606" width="9.7109375" style="3" customWidth="1"/>
    <col min="4607" max="4607" width="8.7109375" style="3" customWidth="1"/>
    <col min="4608" max="4608" width="13.5703125" style="3" customWidth="1"/>
    <col min="4609" max="4609" width="10.140625" style="3" customWidth="1"/>
    <col min="4610" max="4619" width="0" style="3" hidden="1" customWidth="1"/>
    <col min="4620" max="4620" width="15.140625" style="3" customWidth="1"/>
    <col min="4621" max="4621" width="16.140625" style="3" customWidth="1"/>
    <col min="4622" max="4622" width="14.140625" style="3" customWidth="1"/>
    <col min="4623" max="4628" width="0" style="3" hidden="1" customWidth="1"/>
    <col min="4629" max="4629" width="16" style="3" customWidth="1"/>
    <col min="4630" max="4630" width="13.5703125" style="3" customWidth="1"/>
    <col min="4631" max="4631" width="0" style="3" hidden="1" customWidth="1"/>
    <col min="4632" max="4632" width="12.5703125" style="3" customWidth="1"/>
    <col min="4633" max="4633" width="20.7109375" style="3" customWidth="1"/>
    <col min="4634" max="4634" width="0" style="3" hidden="1" customWidth="1"/>
    <col min="4635" max="4635" width="16.85546875" style="3" customWidth="1"/>
    <col min="4636" max="4636" width="13.85546875" style="3" customWidth="1"/>
    <col min="4637" max="4637" width="9.85546875" style="3" customWidth="1"/>
    <col min="4638" max="4638" width="0" style="3" hidden="1" customWidth="1"/>
    <col min="4639" max="4639" width="14.7109375" style="3" customWidth="1"/>
    <col min="4640" max="4641" width="0" style="3" hidden="1" customWidth="1"/>
    <col min="4642" max="4642" width="20.5703125" style="3" customWidth="1"/>
    <col min="4643" max="4643" width="23" style="3" customWidth="1"/>
    <col min="4644" max="4646" width="0" style="3" hidden="1" customWidth="1"/>
    <col min="4647" max="4647" width="22.5703125" style="3" customWidth="1"/>
    <col min="4648" max="4648" width="22.42578125" style="3" customWidth="1"/>
    <col min="4649" max="4660" width="0" style="3" hidden="1" customWidth="1"/>
    <col min="4661" max="4661" width="25" style="3" customWidth="1"/>
    <col min="4662" max="4662" width="10.7109375" style="3" bestFit="1" customWidth="1"/>
    <col min="4663" max="4850" width="9.140625" style="3"/>
    <col min="4851" max="4851" width="6.140625" style="3" customWidth="1"/>
    <col min="4852" max="4852" width="0" style="3" hidden="1" customWidth="1"/>
    <col min="4853" max="4853" width="32.42578125" style="3" customWidth="1"/>
    <col min="4854" max="4857" width="0" style="3" hidden="1" customWidth="1"/>
    <col min="4858" max="4858" width="11.140625" style="3" customWidth="1"/>
    <col min="4859" max="4859" width="9.28515625" style="3" customWidth="1"/>
    <col min="4860" max="4860" width="12.140625" style="3" customWidth="1"/>
    <col min="4861" max="4861" width="13" style="3" customWidth="1"/>
    <col min="4862" max="4862" width="9.7109375" style="3" customWidth="1"/>
    <col min="4863" max="4863" width="8.7109375" style="3" customWidth="1"/>
    <col min="4864" max="4864" width="13.5703125" style="3" customWidth="1"/>
    <col min="4865" max="4865" width="10.140625" style="3" customWidth="1"/>
    <col min="4866" max="4875" width="0" style="3" hidden="1" customWidth="1"/>
    <col min="4876" max="4876" width="15.140625" style="3" customWidth="1"/>
    <col min="4877" max="4877" width="16.140625" style="3" customWidth="1"/>
    <col min="4878" max="4878" width="14.140625" style="3" customWidth="1"/>
    <col min="4879" max="4884" width="0" style="3" hidden="1" customWidth="1"/>
    <col min="4885" max="4885" width="16" style="3" customWidth="1"/>
    <col min="4886" max="4886" width="13.5703125" style="3" customWidth="1"/>
    <col min="4887" max="4887" width="0" style="3" hidden="1" customWidth="1"/>
    <col min="4888" max="4888" width="12.5703125" style="3" customWidth="1"/>
    <col min="4889" max="4889" width="20.7109375" style="3" customWidth="1"/>
    <col min="4890" max="4890" width="0" style="3" hidden="1" customWidth="1"/>
    <col min="4891" max="4891" width="16.85546875" style="3" customWidth="1"/>
    <col min="4892" max="4892" width="13.85546875" style="3" customWidth="1"/>
    <col min="4893" max="4893" width="9.85546875" style="3" customWidth="1"/>
    <col min="4894" max="4894" width="0" style="3" hidden="1" customWidth="1"/>
    <col min="4895" max="4895" width="14.7109375" style="3" customWidth="1"/>
    <col min="4896" max="4897" width="0" style="3" hidden="1" customWidth="1"/>
    <col min="4898" max="4898" width="20.5703125" style="3" customWidth="1"/>
    <col min="4899" max="4899" width="23" style="3" customWidth="1"/>
    <col min="4900" max="4902" width="0" style="3" hidden="1" customWidth="1"/>
    <col min="4903" max="4903" width="22.5703125" style="3" customWidth="1"/>
    <col min="4904" max="4904" width="22.42578125" style="3" customWidth="1"/>
    <col min="4905" max="4916" width="0" style="3" hidden="1" customWidth="1"/>
    <col min="4917" max="4917" width="25" style="3" customWidth="1"/>
    <col min="4918" max="4918" width="10.7109375" style="3" bestFit="1" customWidth="1"/>
    <col min="4919" max="5106" width="9.140625" style="3"/>
    <col min="5107" max="5107" width="6.140625" style="3" customWidth="1"/>
    <col min="5108" max="5108" width="0" style="3" hidden="1" customWidth="1"/>
    <col min="5109" max="5109" width="32.42578125" style="3" customWidth="1"/>
    <col min="5110" max="5113" width="0" style="3" hidden="1" customWidth="1"/>
    <col min="5114" max="5114" width="11.140625" style="3" customWidth="1"/>
    <col min="5115" max="5115" width="9.28515625" style="3" customWidth="1"/>
    <col min="5116" max="5116" width="12.140625" style="3" customWidth="1"/>
    <col min="5117" max="5117" width="13" style="3" customWidth="1"/>
    <col min="5118" max="5118" width="9.7109375" style="3" customWidth="1"/>
    <col min="5119" max="5119" width="8.7109375" style="3" customWidth="1"/>
    <col min="5120" max="5120" width="13.5703125" style="3" customWidth="1"/>
    <col min="5121" max="5121" width="10.140625" style="3" customWidth="1"/>
    <col min="5122" max="5131" width="0" style="3" hidden="1" customWidth="1"/>
    <col min="5132" max="5132" width="15.140625" style="3" customWidth="1"/>
    <col min="5133" max="5133" width="16.140625" style="3" customWidth="1"/>
    <col min="5134" max="5134" width="14.140625" style="3" customWidth="1"/>
    <col min="5135" max="5140" width="0" style="3" hidden="1" customWidth="1"/>
    <col min="5141" max="5141" width="16" style="3" customWidth="1"/>
    <col min="5142" max="5142" width="13.5703125" style="3" customWidth="1"/>
    <col min="5143" max="5143" width="0" style="3" hidden="1" customWidth="1"/>
    <col min="5144" max="5144" width="12.5703125" style="3" customWidth="1"/>
    <col min="5145" max="5145" width="20.7109375" style="3" customWidth="1"/>
    <col min="5146" max="5146" width="0" style="3" hidden="1" customWidth="1"/>
    <col min="5147" max="5147" width="16.85546875" style="3" customWidth="1"/>
    <col min="5148" max="5148" width="13.85546875" style="3" customWidth="1"/>
    <col min="5149" max="5149" width="9.85546875" style="3" customWidth="1"/>
    <col min="5150" max="5150" width="0" style="3" hidden="1" customWidth="1"/>
    <col min="5151" max="5151" width="14.7109375" style="3" customWidth="1"/>
    <col min="5152" max="5153" width="0" style="3" hidden="1" customWidth="1"/>
    <col min="5154" max="5154" width="20.5703125" style="3" customWidth="1"/>
    <col min="5155" max="5155" width="23" style="3" customWidth="1"/>
    <col min="5156" max="5158" width="0" style="3" hidden="1" customWidth="1"/>
    <col min="5159" max="5159" width="22.5703125" style="3" customWidth="1"/>
    <col min="5160" max="5160" width="22.42578125" style="3" customWidth="1"/>
    <col min="5161" max="5172" width="0" style="3" hidden="1" customWidth="1"/>
    <col min="5173" max="5173" width="25" style="3" customWidth="1"/>
    <col min="5174" max="5174" width="10.7109375" style="3" bestFit="1" customWidth="1"/>
    <col min="5175" max="5362" width="9.140625" style="3"/>
    <col min="5363" max="5363" width="6.140625" style="3" customWidth="1"/>
    <col min="5364" max="5364" width="0" style="3" hidden="1" customWidth="1"/>
    <col min="5365" max="5365" width="32.42578125" style="3" customWidth="1"/>
    <col min="5366" max="5369" width="0" style="3" hidden="1" customWidth="1"/>
    <col min="5370" max="5370" width="11.140625" style="3" customWidth="1"/>
    <col min="5371" max="5371" width="9.28515625" style="3" customWidth="1"/>
    <col min="5372" max="5372" width="12.140625" style="3" customWidth="1"/>
    <col min="5373" max="5373" width="13" style="3" customWidth="1"/>
    <col min="5374" max="5374" width="9.7109375" style="3" customWidth="1"/>
    <col min="5375" max="5375" width="8.7109375" style="3" customWidth="1"/>
    <col min="5376" max="5376" width="13.5703125" style="3" customWidth="1"/>
    <col min="5377" max="5377" width="10.140625" style="3" customWidth="1"/>
    <col min="5378" max="5387" width="0" style="3" hidden="1" customWidth="1"/>
    <col min="5388" max="5388" width="15.140625" style="3" customWidth="1"/>
    <col min="5389" max="5389" width="16.140625" style="3" customWidth="1"/>
    <col min="5390" max="5390" width="14.140625" style="3" customWidth="1"/>
    <col min="5391" max="5396" width="0" style="3" hidden="1" customWidth="1"/>
    <col min="5397" max="5397" width="16" style="3" customWidth="1"/>
    <col min="5398" max="5398" width="13.5703125" style="3" customWidth="1"/>
    <col min="5399" max="5399" width="0" style="3" hidden="1" customWidth="1"/>
    <col min="5400" max="5400" width="12.5703125" style="3" customWidth="1"/>
    <col min="5401" max="5401" width="20.7109375" style="3" customWidth="1"/>
    <col min="5402" max="5402" width="0" style="3" hidden="1" customWidth="1"/>
    <col min="5403" max="5403" width="16.85546875" style="3" customWidth="1"/>
    <col min="5404" max="5404" width="13.85546875" style="3" customWidth="1"/>
    <col min="5405" max="5405" width="9.85546875" style="3" customWidth="1"/>
    <col min="5406" max="5406" width="0" style="3" hidden="1" customWidth="1"/>
    <col min="5407" max="5407" width="14.7109375" style="3" customWidth="1"/>
    <col min="5408" max="5409" width="0" style="3" hidden="1" customWidth="1"/>
    <col min="5410" max="5410" width="20.5703125" style="3" customWidth="1"/>
    <col min="5411" max="5411" width="23" style="3" customWidth="1"/>
    <col min="5412" max="5414" width="0" style="3" hidden="1" customWidth="1"/>
    <col min="5415" max="5415" width="22.5703125" style="3" customWidth="1"/>
    <col min="5416" max="5416" width="22.42578125" style="3" customWidth="1"/>
    <col min="5417" max="5428" width="0" style="3" hidden="1" customWidth="1"/>
    <col min="5429" max="5429" width="25" style="3" customWidth="1"/>
    <col min="5430" max="5430" width="10.7109375" style="3" bestFit="1" customWidth="1"/>
    <col min="5431" max="5618" width="9.140625" style="3"/>
    <col min="5619" max="5619" width="6.140625" style="3" customWidth="1"/>
    <col min="5620" max="5620" width="0" style="3" hidden="1" customWidth="1"/>
    <col min="5621" max="5621" width="32.42578125" style="3" customWidth="1"/>
    <col min="5622" max="5625" width="0" style="3" hidden="1" customWidth="1"/>
    <col min="5626" max="5626" width="11.140625" style="3" customWidth="1"/>
    <col min="5627" max="5627" width="9.28515625" style="3" customWidth="1"/>
    <col min="5628" max="5628" width="12.140625" style="3" customWidth="1"/>
    <col min="5629" max="5629" width="13" style="3" customWidth="1"/>
    <col min="5630" max="5630" width="9.7109375" style="3" customWidth="1"/>
    <col min="5631" max="5631" width="8.7109375" style="3" customWidth="1"/>
    <col min="5632" max="5632" width="13.5703125" style="3" customWidth="1"/>
    <col min="5633" max="5633" width="10.140625" style="3" customWidth="1"/>
    <col min="5634" max="5643" width="0" style="3" hidden="1" customWidth="1"/>
    <col min="5644" max="5644" width="15.140625" style="3" customWidth="1"/>
    <col min="5645" max="5645" width="16.140625" style="3" customWidth="1"/>
    <col min="5646" max="5646" width="14.140625" style="3" customWidth="1"/>
    <col min="5647" max="5652" width="0" style="3" hidden="1" customWidth="1"/>
    <col min="5653" max="5653" width="16" style="3" customWidth="1"/>
    <col min="5654" max="5654" width="13.5703125" style="3" customWidth="1"/>
    <col min="5655" max="5655" width="0" style="3" hidden="1" customWidth="1"/>
    <col min="5656" max="5656" width="12.5703125" style="3" customWidth="1"/>
    <col min="5657" max="5657" width="20.7109375" style="3" customWidth="1"/>
    <col min="5658" max="5658" width="0" style="3" hidden="1" customWidth="1"/>
    <col min="5659" max="5659" width="16.85546875" style="3" customWidth="1"/>
    <col min="5660" max="5660" width="13.85546875" style="3" customWidth="1"/>
    <col min="5661" max="5661" width="9.85546875" style="3" customWidth="1"/>
    <col min="5662" max="5662" width="0" style="3" hidden="1" customWidth="1"/>
    <col min="5663" max="5663" width="14.7109375" style="3" customWidth="1"/>
    <col min="5664" max="5665" width="0" style="3" hidden="1" customWidth="1"/>
    <col min="5666" max="5666" width="20.5703125" style="3" customWidth="1"/>
    <col min="5667" max="5667" width="23" style="3" customWidth="1"/>
    <col min="5668" max="5670" width="0" style="3" hidden="1" customWidth="1"/>
    <col min="5671" max="5671" width="22.5703125" style="3" customWidth="1"/>
    <col min="5672" max="5672" width="22.42578125" style="3" customWidth="1"/>
    <col min="5673" max="5684" width="0" style="3" hidden="1" customWidth="1"/>
    <col min="5685" max="5685" width="25" style="3" customWidth="1"/>
    <col min="5686" max="5686" width="10.7109375" style="3" bestFit="1" customWidth="1"/>
    <col min="5687" max="5874" width="9.140625" style="3"/>
    <col min="5875" max="5875" width="6.140625" style="3" customWidth="1"/>
    <col min="5876" max="5876" width="0" style="3" hidden="1" customWidth="1"/>
    <col min="5877" max="5877" width="32.42578125" style="3" customWidth="1"/>
    <col min="5878" max="5881" width="0" style="3" hidden="1" customWidth="1"/>
    <col min="5882" max="5882" width="11.140625" style="3" customWidth="1"/>
    <col min="5883" max="5883" width="9.28515625" style="3" customWidth="1"/>
    <col min="5884" max="5884" width="12.140625" style="3" customWidth="1"/>
    <col min="5885" max="5885" width="13" style="3" customWidth="1"/>
    <col min="5886" max="5886" width="9.7109375" style="3" customWidth="1"/>
    <col min="5887" max="5887" width="8.7109375" style="3" customWidth="1"/>
    <col min="5888" max="5888" width="13.5703125" style="3" customWidth="1"/>
    <col min="5889" max="5889" width="10.140625" style="3" customWidth="1"/>
    <col min="5890" max="5899" width="0" style="3" hidden="1" customWidth="1"/>
    <col min="5900" max="5900" width="15.140625" style="3" customWidth="1"/>
    <col min="5901" max="5901" width="16.140625" style="3" customWidth="1"/>
    <col min="5902" max="5902" width="14.140625" style="3" customWidth="1"/>
    <col min="5903" max="5908" width="0" style="3" hidden="1" customWidth="1"/>
    <col min="5909" max="5909" width="16" style="3" customWidth="1"/>
    <col min="5910" max="5910" width="13.5703125" style="3" customWidth="1"/>
    <col min="5911" max="5911" width="0" style="3" hidden="1" customWidth="1"/>
    <col min="5912" max="5912" width="12.5703125" style="3" customWidth="1"/>
    <col min="5913" max="5913" width="20.7109375" style="3" customWidth="1"/>
    <col min="5914" max="5914" width="0" style="3" hidden="1" customWidth="1"/>
    <col min="5915" max="5915" width="16.85546875" style="3" customWidth="1"/>
    <col min="5916" max="5916" width="13.85546875" style="3" customWidth="1"/>
    <col min="5917" max="5917" width="9.85546875" style="3" customWidth="1"/>
    <col min="5918" max="5918" width="0" style="3" hidden="1" customWidth="1"/>
    <col min="5919" max="5919" width="14.7109375" style="3" customWidth="1"/>
    <col min="5920" max="5921" width="0" style="3" hidden="1" customWidth="1"/>
    <col min="5922" max="5922" width="20.5703125" style="3" customWidth="1"/>
    <col min="5923" max="5923" width="23" style="3" customWidth="1"/>
    <col min="5924" max="5926" width="0" style="3" hidden="1" customWidth="1"/>
    <col min="5927" max="5927" width="22.5703125" style="3" customWidth="1"/>
    <col min="5928" max="5928" width="22.42578125" style="3" customWidth="1"/>
    <col min="5929" max="5940" width="0" style="3" hidden="1" customWidth="1"/>
    <col min="5941" max="5941" width="25" style="3" customWidth="1"/>
    <col min="5942" max="5942" width="10.7109375" style="3" bestFit="1" customWidth="1"/>
    <col min="5943" max="6130" width="9.140625" style="3"/>
    <col min="6131" max="6131" width="6.140625" style="3" customWidth="1"/>
    <col min="6132" max="6132" width="0" style="3" hidden="1" customWidth="1"/>
    <col min="6133" max="6133" width="32.42578125" style="3" customWidth="1"/>
    <col min="6134" max="6137" width="0" style="3" hidden="1" customWidth="1"/>
    <col min="6138" max="6138" width="11.140625" style="3" customWidth="1"/>
    <col min="6139" max="6139" width="9.28515625" style="3" customWidth="1"/>
    <col min="6140" max="6140" width="12.140625" style="3" customWidth="1"/>
    <col min="6141" max="6141" width="13" style="3" customWidth="1"/>
    <col min="6142" max="6142" width="9.7109375" style="3" customWidth="1"/>
    <col min="6143" max="6143" width="8.7109375" style="3" customWidth="1"/>
    <col min="6144" max="6144" width="13.5703125" style="3" customWidth="1"/>
    <col min="6145" max="6145" width="10.140625" style="3" customWidth="1"/>
    <col min="6146" max="6155" width="0" style="3" hidden="1" customWidth="1"/>
    <col min="6156" max="6156" width="15.140625" style="3" customWidth="1"/>
    <col min="6157" max="6157" width="16.140625" style="3" customWidth="1"/>
    <col min="6158" max="6158" width="14.140625" style="3" customWidth="1"/>
    <col min="6159" max="6164" width="0" style="3" hidden="1" customWidth="1"/>
    <col min="6165" max="6165" width="16" style="3" customWidth="1"/>
    <col min="6166" max="6166" width="13.5703125" style="3" customWidth="1"/>
    <col min="6167" max="6167" width="0" style="3" hidden="1" customWidth="1"/>
    <col min="6168" max="6168" width="12.5703125" style="3" customWidth="1"/>
    <col min="6169" max="6169" width="20.7109375" style="3" customWidth="1"/>
    <col min="6170" max="6170" width="0" style="3" hidden="1" customWidth="1"/>
    <col min="6171" max="6171" width="16.85546875" style="3" customWidth="1"/>
    <col min="6172" max="6172" width="13.85546875" style="3" customWidth="1"/>
    <col min="6173" max="6173" width="9.85546875" style="3" customWidth="1"/>
    <col min="6174" max="6174" width="0" style="3" hidden="1" customWidth="1"/>
    <col min="6175" max="6175" width="14.7109375" style="3" customWidth="1"/>
    <col min="6176" max="6177" width="0" style="3" hidden="1" customWidth="1"/>
    <col min="6178" max="6178" width="20.5703125" style="3" customWidth="1"/>
    <col min="6179" max="6179" width="23" style="3" customWidth="1"/>
    <col min="6180" max="6182" width="0" style="3" hidden="1" customWidth="1"/>
    <col min="6183" max="6183" width="22.5703125" style="3" customWidth="1"/>
    <col min="6184" max="6184" width="22.42578125" style="3" customWidth="1"/>
    <col min="6185" max="6196" width="0" style="3" hidden="1" customWidth="1"/>
    <col min="6197" max="6197" width="25" style="3" customWidth="1"/>
    <col min="6198" max="6198" width="10.7109375" style="3" bestFit="1" customWidth="1"/>
    <col min="6199" max="6386" width="9.140625" style="3"/>
    <col min="6387" max="6387" width="6.140625" style="3" customWidth="1"/>
    <col min="6388" max="6388" width="0" style="3" hidden="1" customWidth="1"/>
    <col min="6389" max="6389" width="32.42578125" style="3" customWidth="1"/>
    <col min="6390" max="6393" width="0" style="3" hidden="1" customWidth="1"/>
    <col min="6394" max="6394" width="11.140625" style="3" customWidth="1"/>
    <col min="6395" max="6395" width="9.28515625" style="3" customWidth="1"/>
    <col min="6396" max="6396" width="12.140625" style="3" customWidth="1"/>
    <col min="6397" max="6397" width="13" style="3" customWidth="1"/>
    <col min="6398" max="6398" width="9.7109375" style="3" customWidth="1"/>
    <col min="6399" max="6399" width="8.7109375" style="3" customWidth="1"/>
    <col min="6400" max="6400" width="13.5703125" style="3" customWidth="1"/>
    <col min="6401" max="6401" width="10.140625" style="3" customWidth="1"/>
    <col min="6402" max="6411" width="0" style="3" hidden="1" customWidth="1"/>
    <col min="6412" max="6412" width="15.140625" style="3" customWidth="1"/>
    <col min="6413" max="6413" width="16.140625" style="3" customWidth="1"/>
    <col min="6414" max="6414" width="14.140625" style="3" customWidth="1"/>
    <col min="6415" max="6420" width="0" style="3" hidden="1" customWidth="1"/>
    <col min="6421" max="6421" width="16" style="3" customWidth="1"/>
    <col min="6422" max="6422" width="13.5703125" style="3" customWidth="1"/>
    <col min="6423" max="6423" width="0" style="3" hidden="1" customWidth="1"/>
    <col min="6424" max="6424" width="12.5703125" style="3" customWidth="1"/>
    <col min="6425" max="6425" width="20.7109375" style="3" customWidth="1"/>
    <col min="6426" max="6426" width="0" style="3" hidden="1" customWidth="1"/>
    <col min="6427" max="6427" width="16.85546875" style="3" customWidth="1"/>
    <col min="6428" max="6428" width="13.85546875" style="3" customWidth="1"/>
    <col min="6429" max="6429" width="9.85546875" style="3" customWidth="1"/>
    <col min="6430" max="6430" width="0" style="3" hidden="1" customWidth="1"/>
    <col min="6431" max="6431" width="14.7109375" style="3" customWidth="1"/>
    <col min="6432" max="6433" width="0" style="3" hidden="1" customWidth="1"/>
    <col min="6434" max="6434" width="20.5703125" style="3" customWidth="1"/>
    <col min="6435" max="6435" width="23" style="3" customWidth="1"/>
    <col min="6436" max="6438" width="0" style="3" hidden="1" customWidth="1"/>
    <col min="6439" max="6439" width="22.5703125" style="3" customWidth="1"/>
    <col min="6440" max="6440" width="22.42578125" style="3" customWidth="1"/>
    <col min="6441" max="6452" width="0" style="3" hidden="1" customWidth="1"/>
    <col min="6453" max="6453" width="25" style="3" customWidth="1"/>
    <col min="6454" max="6454" width="10.7109375" style="3" bestFit="1" customWidth="1"/>
    <col min="6455" max="6642" width="9.140625" style="3"/>
    <col min="6643" max="6643" width="6.140625" style="3" customWidth="1"/>
    <col min="6644" max="6644" width="0" style="3" hidden="1" customWidth="1"/>
    <col min="6645" max="6645" width="32.42578125" style="3" customWidth="1"/>
    <col min="6646" max="6649" width="0" style="3" hidden="1" customWidth="1"/>
    <col min="6650" max="6650" width="11.140625" style="3" customWidth="1"/>
    <col min="6651" max="6651" width="9.28515625" style="3" customWidth="1"/>
    <col min="6652" max="6652" width="12.140625" style="3" customWidth="1"/>
    <col min="6653" max="6653" width="13" style="3" customWidth="1"/>
    <col min="6654" max="6654" width="9.7109375" style="3" customWidth="1"/>
    <col min="6655" max="6655" width="8.7109375" style="3" customWidth="1"/>
    <col min="6656" max="6656" width="13.5703125" style="3" customWidth="1"/>
    <col min="6657" max="6657" width="10.140625" style="3" customWidth="1"/>
    <col min="6658" max="6667" width="0" style="3" hidden="1" customWidth="1"/>
    <col min="6668" max="6668" width="15.140625" style="3" customWidth="1"/>
    <col min="6669" max="6669" width="16.140625" style="3" customWidth="1"/>
    <col min="6670" max="6670" width="14.140625" style="3" customWidth="1"/>
    <col min="6671" max="6676" width="0" style="3" hidden="1" customWidth="1"/>
    <col min="6677" max="6677" width="16" style="3" customWidth="1"/>
    <col min="6678" max="6678" width="13.5703125" style="3" customWidth="1"/>
    <col min="6679" max="6679" width="0" style="3" hidden="1" customWidth="1"/>
    <col min="6680" max="6680" width="12.5703125" style="3" customWidth="1"/>
    <col min="6681" max="6681" width="20.7109375" style="3" customWidth="1"/>
    <col min="6682" max="6682" width="0" style="3" hidden="1" customWidth="1"/>
    <col min="6683" max="6683" width="16.85546875" style="3" customWidth="1"/>
    <col min="6684" max="6684" width="13.85546875" style="3" customWidth="1"/>
    <col min="6685" max="6685" width="9.85546875" style="3" customWidth="1"/>
    <col min="6686" max="6686" width="0" style="3" hidden="1" customWidth="1"/>
    <col min="6687" max="6687" width="14.7109375" style="3" customWidth="1"/>
    <col min="6688" max="6689" width="0" style="3" hidden="1" customWidth="1"/>
    <col min="6690" max="6690" width="20.5703125" style="3" customWidth="1"/>
    <col min="6691" max="6691" width="23" style="3" customWidth="1"/>
    <col min="6692" max="6694" width="0" style="3" hidden="1" customWidth="1"/>
    <col min="6695" max="6695" width="22.5703125" style="3" customWidth="1"/>
    <col min="6696" max="6696" width="22.42578125" style="3" customWidth="1"/>
    <col min="6697" max="6708" width="0" style="3" hidden="1" customWidth="1"/>
    <col min="6709" max="6709" width="25" style="3" customWidth="1"/>
    <col min="6710" max="6710" width="10.7109375" style="3" bestFit="1" customWidth="1"/>
    <col min="6711" max="6898" width="9.140625" style="3"/>
    <col min="6899" max="6899" width="6.140625" style="3" customWidth="1"/>
    <col min="6900" max="6900" width="0" style="3" hidden="1" customWidth="1"/>
    <col min="6901" max="6901" width="32.42578125" style="3" customWidth="1"/>
    <col min="6902" max="6905" width="0" style="3" hidden="1" customWidth="1"/>
    <col min="6906" max="6906" width="11.140625" style="3" customWidth="1"/>
    <col min="6907" max="6907" width="9.28515625" style="3" customWidth="1"/>
    <col min="6908" max="6908" width="12.140625" style="3" customWidth="1"/>
    <col min="6909" max="6909" width="13" style="3" customWidth="1"/>
    <col min="6910" max="6910" width="9.7109375" style="3" customWidth="1"/>
    <col min="6911" max="6911" width="8.7109375" style="3" customWidth="1"/>
    <col min="6912" max="6912" width="13.5703125" style="3" customWidth="1"/>
    <col min="6913" max="6913" width="10.140625" style="3" customWidth="1"/>
    <col min="6914" max="6923" width="0" style="3" hidden="1" customWidth="1"/>
    <col min="6924" max="6924" width="15.140625" style="3" customWidth="1"/>
    <col min="6925" max="6925" width="16.140625" style="3" customWidth="1"/>
    <col min="6926" max="6926" width="14.140625" style="3" customWidth="1"/>
    <col min="6927" max="6932" width="0" style="3" hidden="1" customWidth="1"/>
    <col min="6933" max="6933" width="16" style="3" customWidth="1"/>
    <col min="6934" max="6934" width="13.5703125" style="3" customWidth="1"/>
    <col min="6935" max="6935" width="0" style="3" hidden="1" customWidth="1"/>
    <col min="6936" max="6936" width="12.5703125" style="3" customWidth="1"/>
    <col min="6937" max="6937" width="20.7109375" style="3" customWidth="1"/>
    <col min="6938" max="6938" width="0" style="3" hidden="1" customWidth="1"/>
    <col min="6939" max="6939" width="16.85546875" style="3" customWidth="1"/>
    <col min="6940" max="6940" width="13.85546875" style="3" customWidth="1"/>
    <col min="6941" max="6941" width="9.85546875" style="3" customWidth="1"/>
    <col min="6942" max="6942" width="0" style="3" hidden="1" customWidth="1"/>
    <col min="6943" max="6943" width="14.7109375" style="3" customWidth="1"/>
    <col min="6944" max="6945" width="0" style="3" hidden="1" customWidth="1"/>
    <col min="6946" max="6946" width="20.5703125" style="3" customWidth="1"/>
    <col min="6947" max="6947" width="23" style="3" customWidth="1"/>
    <col min="6948" max="6950" width="0" style="3" hidden="1" customWidth="1"/>
    <col min="6951" max="6951" width="22.5703125" style="3" customWidth="1"/>
    <col min="6952" max="6952" width="22.42578125" style="3" customWidth="1"/>
    <col min="6953" max="6964" width="0" style="3" hidden="1" customWidth="1"/>
    <col min="6965" max="6965" width="25" style="3" customWidth="1"/>
    <col min="6966" max="6966" width="10.7109375" style="3" bestFit="1" customWidth="1"/>
    <col min="6967" max="7154" width="9.140625" style="3"/>
    <col min="7155" max="7155" width="6.140625" style="3" customWidth="1"/>
    <col min="7156" max="7156" width="0" style="3" hidden="1" customWidth="1"/>
    <col min="7157" max="7157" width="32.42578125" style="3" customWidth="1"/>
    <col min="7158" max="7161" width="0" style="3" hidden="1" customWidth="1"/>
    <col min="7162" max="7162" width="11.140625" style="3" customWidth="1"/>
    <col min="7163" max="7163" width="9.28515625" style="3" customWidth="1"/>
    <col min="7164" max="7164" width="12.140625" style="3" customWidth="1"/>
    <col min="7165" max="7165" width="13" style="3" customWidth="1"/>
    <col min="7166" max="7166" width="9.7109375" style="3" customWidth="1"/>
    <col min="7167" max="7167" width="8.7109375" style="3" customWidth="1"/>
    <col min="7168" max="7168" width="13.5703125" style="3" customWidth="1"/>
    <col min="7169" max="7169" width="10.140625" style="3" customWidth="1"/>
    <col min="7170" max="7179" width="0" style="3" hidden="1" customWidth="1"/>
    <col min="7180" max="7180" width="15.140625" style="3" customWidth="1"/>
    <col min="7181" max="7181" width="16.140625" style="3" customWidth="1"/>
    <col min="7182" max="7182" width="14.140625" style="3" customWidth="1"/>
    <col min="7183" max="7188" width="0" style="3" hidden="1" customWidth="1"/>
    <col min="7189" max="7189" width="16" style="3" customWidth="1"/>
    <col min="7190" max="7190" width="13.5703125" style="3" customWidth="1"/>
    <col min="7191" max="7191" width="0" style="3" hidden="1" customWidth="1"/>
    <col min="7192" max="7192" width="12.5703125" style="3" customWidth="1"/>
    <col min="7193" max="7193" width="20.7109375" style="3" customWidth="1"/>
    <col min="7194" max="7194" width="0" style="3" hidden="1" customWidth="1"/>
    <col min="7195" max="7195" width="16.85546875" style="3" customWidth="1"/>
    <col min="7196" max="7196" width="13.85546875" style="3" customWidth="1"/>
    <col min="7197" max="7197" width="9.85546875" style="3" customWidth="1"/>
    <col min="7198" max="7198" width="0" style="3" hidden="1" customWidth="1"/>
    <col min="7199" max="7199" width="14.7109375" style="3" customWidth="1"/>
    <col min="7200" max="7201" width="0" style="3" hidden="1" customWidth="1"/>
    <col min="7202" max="7202" width="20.5703125" style="3" customWidth="1"/>
    <col min="7203" max="7203" width="23" style="3" customWidth="1"/>
    <col min="7204" max="7206" width="0" style="3" hidden="1" customWidth="1"/>
    <col min="7207" max="7207" width="22.5703125" style="3" customWidth="1"/>
    <col min="7208" max="7208" width="22.42578125" style="3" customWidth="1"/>
    <col min="7209" max="7220" width="0" style="3" hidden="1" customWidth="1"/>
    <col min="7221" max="7221" width="25" style="3" customWidth="1"/>
    <col min="7222" max="7222" width="10.7109375" style="3" bestFit="1" customWidth="1"/>
    <col min="7223" max="7410" width="9.140625" style="3"/>
    <col min="7411" max="7411" width="6.140625" style="3" customWidth="1"/>
    <col min="7412" max="7412" width="0" style="3" hidden="1" customWidth="1"/>
    <col min="7413" max="7413" width="32.42578125" style="3" customWidth="1"/>
    <col min="7414" max="7417" width="0" style="3" hidden="1" customWidth="1"/>
    <col min="7418" max="7418" width="11.140625" style="3" customWidth="1"/>
    <col min="7419" max="7419" width="9.28515625" style="3" customWidth="1"/>
    <col min="7420" max="7420" width="12.140625" style="3" customWidth="1"/>
    <col min="7421" max="7421" width="13" style="3" customWidth="1"/>
    <col min="7422" max="7422" width="9.7109375" style="3" customWidth="1"/>
    <col min="7423" max="7423" width="8.7109375" style="3" customWidth="1"/>
    <col min="7424" max="7424" width="13.5703125" style="3" customWidth="1"/>
    <col min="7425" max="7425" width="10.140625" style="3" customWidth="1"/>
    <col min="7426" max="7435" width="0" style="3" hidden="1" customWidth="1"/>
    <col min="7436" max="7436" width="15.140625" style="3" customWidth="1"/>
    <col min="7437" max="7437" width="16.140625" style="3" customWidth="1"/>
    <col min="7438" max="7438" width="14.140625" style="3" customWidth="1"/>
    <col min="7439" max="7444" width="0" style="3" hidden="1" customWidth="1"/>
    <col min="7445" max="7445" width="16" style="3" customWidth="1"/>
    <col min="7446" max="7446" width="13.5703125" style="3" customWidth="1"/>
    <col min="7447" max="7447" width="0" style="3" hidden="1" customWidth="1"/>
    <col min="7448" max="7448" width="12.5703125" style="3" customWidth="1"/>
    <col min="7449" max="7449" width="20.7109375" style="3" customWidth="1"/>
    <col min="7450" max="7450" width="0" style="3" hidden="1" customWidth="1"/>
    <col min="7451" max="7451" width="16.85546875" style="3" customWidth="1"/>
    <col min="7452" max="7452" width="13.85546875" style="3" customWidth="1"/>
    <col min="7453" max="7453" width="9.85546875" style="3" customWidth="1"/>
    <col min="7454" max="7454" width="0" style="3" hidden="1" customWidth="1"/>
    <col min="7455" max="7455" width="14.7109375" style="3" customWidth="1"/>
    <col min="7456" max="7457" width="0" style="3" hidden="1" customWidth="1"/>
    <col min="7458" max="7458" width="20.5703125" style="3" customWidth="1"/>
    <col min="7459" max="7459" width="23" style="3" customWidth="1"/>
    <col min="7460" max="7462" width="0" style="3" hidden="1" customWidth="1"/>
    <col min="7463" max="7463" width="22.5703125" style="3" customWidth="1"/>
    <col min="7464" max="7464" width="22.42578125" style="3" customWidth="1"/>
    <col min="7465" max="7476" width="0" style="3" hidden="1" customWidth="1"/>
    <col min="7477" max="7477" width="25" style="3" customWidth="1"/>
    <col min="7478" max="7478" width="10.7109375" style="3" bestFit="1" customWidth="1"/>
    <col min="7479" max="7666" width="9.140625" style="3"/>
    <col min="7667" max="7667" width="6.140625" style="3" customWidth="1"/>
    <col min="7668" max="7668" width="0" style="3" hidden="1" customWidth="1"/>
    <col min="7669" max="7669" width="32.42578125" style="3" customWidth="1"/>
    <col min="7670" max="7673" width="0" style="3" hidden="1" customWidth="1"/>
    <col min="7674" max="7674" width="11.140625" style="3" customWidth="1"/>
    <col min="7675" max="7675" width="9.28515625" style="3" customWidth="1"/>
    <col min="7676" max="7676" width="12.140625" style="3" customWidth="1"/>
    <col min="7677" max="7677" width="13" style="3" customWidth="1"/>
    <col min="7678" max="7678" width="9.7109375" style="3" customWidth="1"/>
    <col min="7679" max="7679" width="8.7109375" style="3" customWidth="1"/>
    <col min="7680" max="7680" width="13.5703125" style="3" customWidth="1"/>
    <col min="7681" max="7681" width="10.140625" style="3" customWidth="1"/>
    <col min="7682" max="7691" width="0" style="3" hidden="1" customWidth="1"/>
    <col min="7692" max="7692" width="15.140625" style="3" customWidth="1"/>
    <col min="7693" max="7693" width="16.140625" style="3" customWidth="1"/>
    <col min="7694" max="7694" width="14.140625" style="3" customWidth="1"/>
    <col min="7695" max="7700" width="0" style="3" hidden="1" customWidth="1"/>
    <col min="7701" max="7701" width="16" style="3" customWidth="1"/>
    <col min="7702" max="7702" width="13.5703125" style="3" customWidth="1"/>
    <col min="7703" max="7703" width="0" style="3" hidden="1" customWidth="1"/>
    <col min="7704" max="7704" width="12.5703125" style="3" customWidth="1"/>
    <col min="7705" max="7705" width="20.7109375" style="3" customWidth="1"/>
    <col min="7706" max="7706" width="0" style="3" hidden="1" customWidth="1"/>
    <col min="7707" max="7707" width="16.85546875" style="3" customWidth="1"/>
    <col min="7708" max="7708" width="13.85546875" style="3" customWidth="1"/>
    <col min="7709" max="7709" width="9.85546875" style="3" customWidth="1"/>
    <col min="7710" max="7710" width="0" style="3" hidden="1" customWidth="1"/>
    <col min="7711" max="7711" width="14.7109375" style="3" customWidth="1"/>
    <col min="7712" max="7713" width="0" style="3" hidden="1" customWidth="1"/>
    <col min="7714" max="7714" width="20.5703125" style="3" customWidth="1"/>
    <col min="7715" max="7715" width="23" style="3" customWidth="1"/>
    <col min="7716" max="7718" width="0" style="3" hidden="1" customWidth="1"/>
    <col min="7719" max="7719" width="22.5703125" style="3" customWidth="1"/>
    <col min="7720" max="7720" width="22.42578125" style="3" customWidth="1"/>
    <col min="7721" max="7732" width="0" style="3" hidden="1" customWidth="1"/>
    <col min="7733" max="7733" width="25" style="3" customWidth="1"/>
    <col min="7734" max="7734" width="10.7109375" style="3" bestFit="1" customWidth="1"/>
    <col min="7735" max="7922" width="9.140625" style="3"/>
    <col min="7923" max="7923" width="6.140625" style="3" customWidth="1"/>
    <col min="7924" max="7924" width="0" style="3" hidden="1" customWidth="1"/>
    <col min="7925" max="7925" width="32.42578125" style="3" customWidth="1"/>
    <col min="7926" max="7929" width="0" style="3" hidden="1" customWidth="1"/>
    <col min="7930" max="7930" width="11.140625" style="3" customWidth="1"/>
    <col min="7931" max="7931" width="9.28515625" style="3" customWidth="1"/>
    <col min="7932" max="7932" width="12.140625" style="3" customWidth="1"/>
    <col min="7933" max="7933" width="13" style="3" customWidth="1"/>
    <col min="7934" max="7934" width="9.7109375" style="3" customWidth="1"/>
    <col min="7935" max="7935" width="8.7109375" style="3" customWidth="1"/>
    <col min="7936" max="7936" width="13.5703125" style="3" customWidth="1"/>
    <col min="7937" max="7937" width="10.140625" style="3" customWidth="1"/>
    <col min="7938" max="7947" width="0" style="3" hidden="1" customWidth="1"/>
    <col min="7948" max="7948" width="15.140625" style="3" customWidth="1"/>
    <col min="7949" max="7949" width="16.140625" style="3" customWidth="1"/>
    <col min="7950" max="7950" width="14.140625" style="3" customWidth="1"/>
    <col min="7951" max="7956" width="0" style="3" hidden="1" customWidth="1"/>
    <col min="7957" max="7957" width="16" style="3" customWidth="1"/>
    <col min="7958" max="7958" width="13.5703125" style="3" customWidth="1"/>
    <col min="7959" max="7959" width="0" style="3" hidden="1" customWidth="1"/>
    <col min="7960" max="7960" width="12.5703125" style="3" customWidth="1"/>
    <col min="7961" max="7961" width="20.7109375" style="3" customWidth="1"/>
    <col min="7962" max="7962" width="0" style="3" hidden="1" customWidth="1"/>
    <col min="7963" max="7963" width="16.85546875" style="3" customWidth="1"/>
    <col min="7964" max="7964" width="13.85546875" style="3" customWidth="1"/>
    <col min="7965" max="7965" width="9.85546875" style="3" customWidth="1"/>
    <col min="7966" max="7966" width="0" style="3" hidden="1" customWidth="1"/>
    <col min="7967" max="7967" width="14.7109375" style="3" customWidth="1"/>
    <col min="7968" max="7969" width="0" style="3" hidden="1" customWidth="1"/>
    <col min="7970" max="7970" width="20.5703125" style="3" customWidth="1"/>
    <col min="7971" max="7971" width="23" style="3" customWidth="1"/>
    <col min="7972" max="7974" width="0" style="3" hidden="1" customWidth="1"/>
    <col min="7975" max="7975" width="22.5703125" style="3" customWidth="1"/>
    <col min="7976" max="7976" width="22.42578125" style="3" customWidth="1"/>
    <col min="7977" max="7988" width="0" style="3" hidden="1" customWidth="1"/>
    <col min="7989" max="7989" width="25" style="3" customWidth="1"/>
    <col min="7990" max="7990" width="10.7109375" style="3" bestFit="1" customWidth="1"/>
    <col min="7991" max="8178" width="9.140625" style="3"/>
    <col min="8179" max="8179" width="6.140625" style="3" customWidth="1"/>
    <col min="8180" max="8180" width="0" style="3" hidden="1" customWidth="1"/>
    <col min="8181" max="8181" width="32.42578125" style="3" customWidth="1"/>
    <col min="8182" max="8185" width="0" style="3" hidden="1" customWidth="1"/>
    <col min="8186" max="8186" width="11.140625" style="3" customWidth="1"/>
    <col min="8187" max="8187" width="9.28515625" style="3" customWidth="1"/>
    <col min="8188" max="8188" width="12.140625" style="3" customWidth="1"/>
    <col min="8189" max="8189" width="13" style="3" customWidth="1"/>
    <col min="8190" max="8190" width="9.7109375" style="3" customWidth="1"/>
    <col min="8191" max="8191" width="8.7109375" style="3" customWidth="1"/>
    <col min="8192" max="8192" width="13.5703125" style="3" customWidth="1"/>
    <col min="8193" max="8193" width="10.140625" style="3" customWidth="1"/>
    <col min="8194" max="8203" width="0" style="3" hidden="1" customWidth="1"/>
    <col min="8204" max="8204" width="15.140625" style="3" customWidth="1"/>
    <col min="8205" max="8205" width="16.140625" style="3" customWidth="1"/>
    <col min="8206" max="8206" width="14.140625" style="3" customWidth="1"/>
    <col min="8207" max="8212" width="0" style="3" hidden="1" customWidth="1"/>
    <col min="8213" max="8213" width="16" style="3" customWidth="1"/>
    <col min="8214" max="8214" width="13.5703125" style="3" customWidth="1"/>
    <col min="8215" max="8215" width="0" style="3" hidden="1" customWidth="1"/>
    <col min="8216" max="8216" width="12.5703125" style="3" customWidth="1"/>
    <col min="8217" max="8217" width="20.7109375" style="3" customWidth="1"/>
    <col min="8218" max="8218" width="0" style="3" hidden="1" customWidth="1"/>
    <col min="8219" max="8219" width="16.85546875" style="3" customWidth="1"/>
    <col min="8220" max="8220" width="13.85546875" style="3" customWidth="1"/>
    <col min="8221" max="8221" width="9.85546875" style="3" customWidth="1"/>
    <col min="8222" max="8222" width="0" style="3" hidden="1" customWidth="1"/>
    <col min="8223" max="8223" width="14.7109375" style="3" customWidth="1"/>
    <col min="8224" max="8225" width="0" style="3" hidden="1" customWidth="1"/>
    <col min="8226" max="8226" width="20.5703125" style="3" customWidth="1"/>
    <col min="8227" max="8227" width="23" style="3" customWidth="1"/>
    <col min="8228" max="8230" width="0" style="3" hidden="1" customWidth="1"/>
    <col min="8231" max="8231" width="22.5703125" style="3" customWidth="1"/>
    <col min="8232" max="8232" width="22.42578125" style="3" customWidth="1"/>
    <col min="8233" max="8244" width="0" style="3" hidden="1" customWidth="1"/>
    <col min="8245" max="8245" width="25" style="3" customWidth="1"/>
    <col min="8246" max="8246" width="10.7109375" style="3" bestFit="1" customWidth="1"/>
    <col min="8247" max="8434" width="9.140625" style="3"/>
    <col min="8435" max="8435" width="6.140625" style="3" customWidth="1"/>
    <col min="8436" max="8436" width="0" style="3" hidden="1" customWidth="1"/>
    <col min="8437" max="8437" width="32.42578125" style="3" customWidth="1"/>
    <col min="8438" max="8441" width="0" style="3" hidden="1" customWidth="1"/>
    <col min="8442" max="8442" width="11.140625" style="3" customWidth="1"/>
    <col min="8443" max="8443" width="9.28515625" style="3" customWidth="1"/>
    <col min="8444" max="8444" width="12.140625" style="3" customWidth="1"/>
    <col min="8445" max="8445" width="13" style="3" customWidth="1"/>
    <col min="8446" max="8446" width="9.7109375" style="3" customWidth="1"/>
    <col min="8447" max="8447" width="8.7109375" style="3" customWidth="1"/>
    <col min="8448" max="8448" width="13.5703125" style="3" customWidth="1"/>
    <col min="8449" max="8449" width="10.140625" style="3" customWidth="1"/>
    <col min="8450" max="8459" width="0" style="3" hidden="1" customWidth="1"/>
    <col min="8460" max="8460" width="15.140625" style="3" customWidth="1"/>
    <col min="8461" max="8461" width="16.140625" style="3" customWidth="1"/>
    <col min="8462" max="8462" width="14.140625" style="3" customWidth="1"/>
    <col min="8463" max="8468" width="0" style="3" hidden="1" customWidth="1"/>
    <col min="8469" max="8469" width="16" style="3" customWidth="1"/>
    <col min="8470" max="8470" width="13.5703125" style="3" customWidth="1"/>
    <col min="8471" max="8471" width="0" style="3" hidden="1" customWidth="1"/>
    <col min="8472" max="8472" width="12.5703125" style="3" customWidth="1"/>
    <col min="8473" max="8473" width="20.7109375" style="3" customWidth="1"/>
    <col min="8474" max="8474" width="0" style="3" hidden="1" customWidth="1"/>
    <col min="8475" max="8475" width="16.85546875" style="3" customWidth="1"/>
    <col min="8476" max="8476" width="13.85546875" style="3" customWidth="1"/>
    <col min="8477" max="8477" width="9.85546875" style="3" customWidth="1"/>
    <col min="8478" max="8478" width="0" style="3" hidden="1" customWidth="1"/>
    <col min="8479" max="8479" width="14.7109375" style="3" customWidth="1"/>
    <col min="8480" max="8481" width="0" style="3" hidden="1" customWidth="1"/>
    <col min="8482" max="8482" width="20.5703125" style="3" customWidth="1"/>
    <col min="8483" max="8483" width="23" style="3" customWidth="1"/>
    <col min="8484" max="8486" width="0" style="3" hidden="1" customWidth="1"/>
    <col min="8487" max="8487" width="22.5703125" style="3" customWidth="1"/>
    <col min="8488" max="8488" width="22.42578125" style="3" customWidth="1"/>
    <col min="8489" max="8500" width="0" style="3" hidden="1" customWidth="1"/>
    <col min="8501" max="8501" width="25" style="3" customWidth="1"/>
    <col min="8502" max="8502" width="10.7109375" style="3" bestFit="1" customWidth="1"/>
    <col min="8503" max="8690" width="9.140625" style="3"/>
    <col min="8691" max="8691" width="6.140625" style="3" customWidth="1"/>
    <col min="8692" max="8692" width="0" style="3" hidden="1" customWidth="1"/>
    <col min="8693" max="8693" width="32.42578125" style="3" customWidth="1"/>
    <col min="8694" max="8697" width="0" style="3" hidden="1" customWidth="1"/>
    <col min="8698" max="8698" width="11.140625" style="3" customWidth="1"/>
    <col min="8699" max="8699" width="9.28515625" style="3" customWidth="1"/>
    <col min="8700" max="8700" width="12.140625" style="3" customWidth="1"/>
    <col min="8701" max="8701" width="13" style="3" customWidth="1"/>
    <col min="8702" max="8702" width="9.7109375" style="3" customWidth="1"/>
    <col min="8703" max="8703" width="8.7109375" style="3" customWidth="1"/>
    <col min="8704" max="8704" width="13.5703125" style="3" customWidth="1"/>
    <col min="8705" max="8705" width="10.140625" style="3" customWidth="1"/>
    <col min="8706" max="8715" width="0" style="3" hidden="1" customWidth="1"/>
    <col min="8716" max="8716" width="15.140625" style="3" customWidth="1"/>
    <col min="8717" max="8717" width="16.140625" style="3" customWidth="1"/>
    <col min="8718" max="8718" width="14.140625" style="3" customWidth="1"/>
    <col min="8719" max="8724" width="0" style="3" hidden="1" customWidth="1"/>
    <col min="8725" max="8725" width="16" style="3" customWidth="1"/>
    <col min="8726" max="8726" width="13.5703125" style="3" customWidth="1"/>
    <col min="8727" max="8727" width="0" style="3" hidden="1" customWidth="1"/>
    <col min="8728" max="8728" width="12.5703125" style="3" customWidth="1"/>
    <col min="8729" max="8729" width="20.7109375" style="3" customWidth="1"/>
    <col min="8730" max="8730" width="0" style="3" hidden="1" customWidth="1"/>
    <col min="8731" max="8731" width="16.85546875" style="3" customWidth="1"/>
    <col min="8732" max="8732" width="13.85546875" style="3" customWidth="1"/>
    <col min="8733" max="8733" width="9.85546875" style="3" customWidth="1"/>
    <col min="8734" max="8734" width="0" style="3" hidden="1" customWidth="1"/>
    <col min="8735" max="8735" width="14.7109375" style="3" customWidth="1"/>
    <col min="8736" max="8737" width="0" style="3" hidden="1" customWidth="1"/>
    <col min="8738" max="8738" width="20.5703125" style="3" customWidth="1"/>
    <col min="8739" max="8739" width="23" style="3" customWidth="1"/>
    <col min="8740" max="8742" width="0" style="3" hidden="1" customWidth="1"/>
    <col min="8743" max="8743" width="22.5703125" style="3" customWidth="1"/>
    <col min="8744" max="8744" width="22.42578125" style="3" customWidth="1"/>
    <col min="8745" max="8756" width="0" style="3" hidden="1" customWidth="1"/>
    <col min="8757" max="8757" width="25" style="3" customWidth="1"/>
    <col min="8758" max="8758" width="10.7109375" style="3" bestFit="1" customWidth="1"/>
    <col min="8759" max="8946" width="9.140625" style="3"/>
    <col min="8947" max="8947" width="6.140625" style="3" customWidth="1"/>
    <col min="8948" max="8948" width="0" style="3" hidden="1" customWidth="1"/>
    <col min="8949" max="8949" width="32.42578125" style="3" customWidth="1"/>
    <col min="8950" max="8953" width="0" style="3" hidden="1" customWidth="1"/>
    <col min="8954" max="8954" width="11.140625" style="3" customWidth="1"/>
    <col min="8955" max="8955" width="9.28515625" style="3" customWidth="1"/>
    <col min="8956" max="8956" width="12.140625" style="3" customWidth="1"/>
    <col min="8957" max="8957" width="13" style="3" customWidth="1"/>
    <col min="8958" max="8958" width="9.7109375" style="3" customWidth="1"/>
    <col min="8959" max="8959" width="8.7109375" style="3" customWidth="1"/>
    <col min="8960" max="8960" width="13.5703125" style="3" customWidth="1"/>
    <col min="8961" max="8961" width="10.140625" style="3" customWidth="1"/>
    <col min="8962" max="8971" width="0" style="3" hidden="1" customWidth="1"/>
    <col min="8972" max="8972" width="15.140625" style="3" customWidth="1"/>
    <col min="8973" max="8973" width="16.140625" style="3" customWidth="1"/>
    <col min="8974" max="8974" width="14.140625" style="3" customWidth="1"/>
    <col min="8975" max="8980" width="0" style="3" hidden="1" customWidth="1"/>
    <col min="8981" max="8981" width="16" style="3" customWidth="1"/>
    <col min="8982" max="8982" width="13.5703125" style="3" customWidth="1"/>
    <col min="8983" max="8983" width="0" style="3" hidden="1" customWidth="1"/>
    <col min="8984" max="8984" width="12.5703125" style="3" customWidth="1"/>
    <col min="8985" max="8985" width="20.7109375" style="3" customWidth="1"/>
    <col min="8986" max="8986" width="0" style="3" hidden="1" customWidth="1"/>
    <col min="8987" max="8987" width="16.85546875" style="3" customWidth="1"/>
    <col min="8988" max="8988" width="13.85546875" style="3" customWidth="1"/>
    <col min="8989" max="8989" width="9.85546875" style="3" customWidth="1"/>
    <col min="8990" max="8990" width="0" style="3" hidden="1" customWidth="1"/>
    <col min="8991" max="8991" width="14.7109375" style="3" customWidth="1"/>
    <col min="8992" max="8993" width="0" style="3" hidden="1" customWidth="1"/>
    <col min="8994" max="8994" width="20.5703125" style="3" customWidth="1"/>
    <col min="8995" max="8995" width="23" style="3" customWidth="1"/>
    <col min="8996" max="8998" width="0" style="3" hidden="1" customWidth="1"/>
    <col min="8999" max="8999" width="22.5703125" style="3" customWidth="1"/>
    <col min="9000" max="9000" width="22.42578125" style="3" customWidth="1"/>
    <col min="9001" max="9012" width="0" style="3" hidden="1" customWidth="1"/>
    <col min="9013" max="9013" width="25" style="3" customWidth="1"/>
    <col min="9014" max="9014" width="10.7109375" style="3" bestFit="1" customWidth="1"/>
    <col min="9015" max="9202" width="9.140625" style="3"/>
    <col min="9203" max="9203" width="6.140625" style="3" customWidth="1"/>
    <col min="9204" max="9204" width="0" style="3" hidden="1" customWidth="1"/>
    <col min="9205" max="9205" width="32.42578125" style="3" customWidth="1"/>
    <col min="9206" max="9209" width="0" style="3" hidden="1" customWidth="1"/>
    <col min="9210" max="9210" width="11.140625" style="3" customWidth="1"/>
    <col min="9211" max="9211" width="9.28515625" style="3" customWidth="1"/>
    <col min="9212" max="9212" width="12.140625" style="3" customWidth="1"/>
    <col min="9213" max="9213" width="13" style="3" customWidth="1"/>
    <col min="9214" max="9214" width="9.7109375" style="3" customWidth="1"/>
    <col min="9215" max="9215" width="8.7109375" style="3" customWidth="1"/>
    <col min="9216" max="9216" width="13.5703125" style="3" customWidth="1"/>
    <col min="9217" max="9217" width="10.140625" style="3" customWidth="1"/>
    <col min="9218" max="9227" width="0" style="3" hidden="1" customWidth="1"/>
    <col min="9228" max="9228" width="15.140625" style="3" customWidth="1"/>
    <col min="9229" max="9229" width="16.140625" style="3" customWidth="1"/>
    <col min="9230" max="9230" width="14.140625" style="3" customWidth="1"/>
    <col min="9231" max="9236" width="0" style="3" hidden="1" customWidth="1"/>
    <col min="9237" max="9237" width="16" style="3" customWidth="1"/>
    <col min="9238" max="9238" width="13.5703125" style="3" customWidth="1"/>
    <col min="9239" max="9239" width="0" style="3" hidden="1" customWidth="1"/>
    <col min="9240" max="9240" width="12.5703125" style="3" customWidth="1"/>
    <col min="9241" max="9241" width="20.7109375" style="3" customWidth="1"/>
    <col min="9242" max="9242" width="0" style="3" hidden="1" customWidth="1"/>
    <col min="9243" max="9243" width="16.85546875" style="3" customWidth="1"/>
    <col min="9244" max="9244" width="13.85546875" style="3" customWidth="1"/>
    <col min="9245" max="9245" width="9.85546875" style="3" customWidth="1"/>
    <col min="9246" max="9246" width="0" style="3" hidden="1" customWidth="1"/>
    <col min="9247" max="9247" width="14.7109375" style="3" customWidth="1"/>
    <col min="9248" max="9249" width="0" style="3" hidden="1" customWidth="1"/>
    <col min="9250" max="9250" width="20.5703125" style="3" customWidth="1"/>
    <col min="9251" max="9251" width="23" style="3" customWidth="1"/>
    <col min="9252" max="9254" width="0" style="3" hidden="1" customWidth="1"/>
    <col min="9255" max="9255" width="22.5703125" style="3" customWidth="1"/>
    <col min="9256" max="9256" width="22.42578125" style="3" customWidth="1"/>
    <col min="9257" max="9268" width="0" style="3" hidden="1" customWidth="1"/>
    <col min="9269" max="9269" width="25" style="3" customWidth="1"/>
    <col min="9270" max="9270" width="10.7109375" style="3" bestFit="1" customWidth="1"/>
    <col min="9271" max="9458" width="9.140625" style="3"/>
    <col min="9459" max="9459" width="6.140625" style="3" customWidth="1"/>
    <col min="9460" max="9460" width="0" style="3" hidden="1" customWidth="1"/>
    <col min="9461" max="9461" width="32.42578125" style="3" customWidth="1"/>
    <col min="9462" max="9465" width="0" style="3" hidden="1" customWidth="1"/>
    <col min="9466" max="9466" width="11.140625" style="3" customWidth="1"/>
    <col min="9467" max="9467" width="9.28515625" style="3" customWidth="1"/>
    <col min="9468" max="9468" width="12.140625" style="3" customWidth="1"/>
    <col min="9469" max="9469" width="13" style="3" customWidth="1"/>
    <col min="9470" max="9470" width="9.7109375" style="3" customWidth="1"/>
    <col min="9471" max="9471" width="8.7109375" style="3" customWidth="1"/>
    <col min="9472" max="9472" width="13.5703125" style="3" customWidth="1"/>
    <col min="9473" max="9473" width="10.140625" style="3" customWidth="1"/>
    <col min="9474" max="9483" width="0" style="3" hidden="1" customWidth="1"/>
    <col min="9484" max="9484" width="15.140625" style="3" customWidth="1"/>
    <col min="9485" max="9485" width="16.140625" style="3" customWidth="1"/>
    <col min="9486" max="9486" width="14.140625" style="3" customWidth="1"/>
    <col min="9487" max="9492" width="0" style="3" hidden="1" customWidth="1"/>
    <col min="9493" max="9493" width="16" style="3" customWidth="1"/>
    <col min="9494" max="9494" width="13.5703125" style="3" customWidth="1"/>
    <col min="9495" max="9495" width="0" style="3" hidden="1" customWidth="1"/>
    <col min="9496" max="9496" width="12.5703125" style="3" customWidth="1"/>
    <col min="9497" max="9497" width="20.7109375" style="3" customWidth="1"/>
    <col min="9498" max="9498" width="0" style="3" hidden="1" customWidth="1"/>
    <col min="9499" max="9499" width="16.85546875" style="3" customWidth="1"/>
    <col min="9500" max="9500" width="13.85546875" style="3" customWidth="1"/>
    <col min="9501" max="9501" width="9.85546875" style="3" customWidth="1"/>
    <col min="9502" max="9502" width="0" style="3" hidden="1" customWidth="1"/>
    <col min="9503" max="9503" width="14.7109375" style="3" customWidth="1"/>
    <col min="9504" max="9505" width="0" style="3" hidden="1" customWidth="1"/>
    <col min="9506" max="9506" width="20.5703125" style="3" customWidth="1"/>
    <col min="9507" max="9507" width="23" style="3" customWidth="1"/>
    <col min="9508" max="9510" width="0" style="3" hidden="1" customWidth="1"/>
    <col min="9511" max="9511" width="22.5703125" style="3" customWidth="1"/>
    <col min="9512" max="9512" width="22.42578125" style="3" customWidth="1"/>
    <col min="9513" max="9524" width="0" style="3" hidden="1" customWidth="1"/>
    <col min="9525" max="9525" width="25" style="3" customWidth="1"/>
    <col min="9526" max="9526" width="10.7109375" style="3" bestFit="1" customWidth="1"/>
    <col min="9527" max="9714" width="9.140625" style="3"/>
    <col min="9715" max="9715" width="6.140625" style="3" customWidth="1"/>
    <col min="9716" max="9716" width="0" style="3" hidden="1" customWidth="1"/>
    <col min="9717" max="9717" width="32.42578125" style="3" customWidth="1"/>
    <col min="9718" max="9721" width="0" style="3" hidden="1" customWidth="1"/>
    <col min="9722" max="9722" width="11.140625" style="3" customWidth="1"/>
    <col min="9723" max="9723" width="9.28515625" style="3" customWidth="1"/>
    <col min="9724" max="9724" width="12.140625" style="3" customWidth="1"/>
    <col min="9725" max="9725" width="13" style="3" customWidth="1"/>
    <col min="9726" max="9726" width="9.7109375" style="3" customWidth="1"/>
    <col min="9727" max="9727" width="8.7109375" style="3" customWidth="1"/>
    <col min="9728" max="9728" width="13.5703125" style="3" customWidth="1"/>
    <col min="9729" max="9729" width="10.140625" style="3" customWidth="1"/>
    <col min="9730" max="9739" width="0" style="3" hidden="1" customWidth="1"/>
    <col min="9740" max="9740" width="15.140625" style="3" customWidth="1"/>
    <col min="9741" max="9741" width="16.140625" style="3" customWidth="1"/>
    <col min="9742" max="9742" width="14.140625" style="3" customWidth="1"/>
    <col min="9743" max="9748" width="0" style="3" hidden="1" customWidth="1"/>
    <col min="9749" max="9749" width="16" style="3" customWidth="1"/>
    <col min="9750" max="9750" width="13.5703125" style="3" customWidth="1"/>
    <col min="9751" max="9751" width="0" style="3" hidden="1" customWidth="1"/>
    <col min="9752" max="9752" width="12.5703125" style="3" customWidth="1"/>
    <col min="9753" max="9753" width="20.7109375" style="3" customWidth="1"/>
    <col min="9754" max="9754" width="0" style="3" hidden="1" customWidth="1"/>
    <col min="9755" max="9755" width="16.85546875" style="3" customWidth="1"/>
    <col min="9756" max="9756" width="13.85546875" style="3" customWidth="1"/>
    <col min="9757" max="9757" width="9.85546875" style="3" customWidth="1"/>
    <col min="9758" max="9758" width="0" style="3" hidden="1" customWidth="1"/>
    <col min="9759" max="9759" width="14.7109375" style="3" customWidth="1"/>
    <col min="9760" max="9761" width="0" style="3" hidden="1" customWidth="1"/>
    <col min="9762" max="9762" width="20.5703125" style="3" customWidth="1"/>
    <col min="9763" max="9763" width="23" style="3" customWidth="1"/>
    <col min="9764" max="9766" width="0" style="3" hidden="1" customWidth="1"/>
    <col min="9767" max="9767" width="22.5703125" style="3" customWidth="1"/>
    <col min="9768" max="9768" width="22.42578125" style="3" customWidth="1"/>
    <col min="9769" max="9780" width="0" style="3" hidden="1" customWidth="1"/>
    <col min="9781" max="9781" width="25" style="3" customWidth="1"/>
    <col min="9782" max="9782" width="10.7109375" style="3" bestFit="1" customWidth="1"/>
    <col min="9783" max="9970" width="9.140625" style="3"/>
    <col min="9971" max="9971" width="6.140625" style="3" customWidth="1"/>
    <col min="9972" max="9972" width="0" style="3" hidden="1" customWidth="1"/>
    <col min="9973" max="9973" width="32.42578125" style="3" customWidth="1"/>
    <col min="9974" max="9977" width="0" style="3" hidden="1" customWidth="1"/>
    <col min="9978" max="9978" width="11.140625" style="3" customWidth="1"/>
    <col min="9979" max="9979" width="9.28515625" style="3" customWidth="1"/>
    <col min="9980" max="9980" width="12.140625" style="3" customWidth="1"/>
    <col min="9981" max="9981" width="13" style="3" customWidth="1"/>
    <col min="9982" max="9982" width="9.7109375" style="3" customWidth="1"/>
    <col min="9983" max="9983" width="8.7109375" style="3" customWidth="1"/>
    <col min="9984" max="9984" width="13.5703125" style="3" customWidth="1"/>
    <col min="9985" max="9985" width="10.140625" style="3" customWidth="1"/>
    <col min="9986" max="9995" width="0" style="3" hidden="1" customWidth="1"/>
    <col min="9996" max="9996" width="15.140625" style="3" customWidth="1"/>
    <col min="9997" max="9997" width="16.140625" style="3" customWidth="1"/>
    <col min="9998" max="9998" width="14.140625" style="3" customWidth="1"/>
    <col min="9999" max="10004" width="0" style="3" hidden="1" customWidth="1"/>
    <col min="10005" max="10005" width="16" style="3" customWidth="1"/>
    <col min="10006" max="10006" width="13.5703125" style="3" customWidth="1"/>
    <col min="10007" max="10007" width="0" style="3" hidden="1" customWidth="1"/>
    <col min="10008" max="10008" width="12.5703125" style="3" customWidth="1"/>
    <col min="10009" max="10009" width="20.7109375" style="3" customWidth="1"/>
    <col min="10010" max="10010" width="0" style="3" hidden="1" customWidth="1"/>
    <col min="10011" max="10011" width="16.85546875" style="3" customWidth="1"/>
    <col min="10012" max="10012" width="13.85546875" style="3" customWidth="1"/>
    <col min="10013" max="10013" width="9.85546875" style="3" customWidth="1"/>
    <col min="10014" max="10014" width="0" style="3" hidden="1" customWidth="1"/>
    <col min="10015" max="10015" width="14.7109375" style="3" customWidth="1"/>
    <col min="10016" max="10017" width="0" style="3" hidden="1" customWidth="1"/>
    <col min="10018" max="10018" width="20.5703125" style="3" customWidth="1"/>
    <col min="10019" max="10019" width="23" style="3" customWidth="1"/>
    <col min="10020" max="10022" width="0" style="3" hidden="1" customWidth="1"/>
    <col min="10023" max="10023" width="22.5703125" style="3" customWidth="1"/>
    <col min="10024" max="10024" width="22.42578125" style="3" customWidth="1"/>
    <col min="10025" max="10036" width="0" style="3" hidden="1" customWidth="1"/>
    <col min="10037" max="10037" width="25" style="3" customWidth="1"/>
    <col min="10038" max="10038" width="10.7109375" style="3" bestFit="1" customWidth="1"/>
    <col min="10039" max="10226" width="9.140625" style="3"/>
    <col min="10227" max="10227" width="6.140625" style="3" customWidth="1"/>
    <col min="10228" max="10228" width="0" style="3" hidden="1" customWidth="1"/>
    <col min="10229" max="10229" width="32.42578125" style="3" customWidth="1"/>
    <col min="10230" max="10233" width="0" style="3" hidden="1" customWidth="1"/>
    <col min="10234" max="10234" width="11.140625" style="3" customWidth="1"/>
    <col min="10235" max="10235" width="9.28515625" style="3" customWidth="1"/>
    <col min="10236" max="10236" width="12.140625" style="3" customWidth="1"/>
    <col min="10237" max="10237" width="13" style="3" customWidth="1"/>
    <col min="10238" max="10238" width="9.7109375" style="3" customWidth="1"/>
    <col min="10239" max="10239" width="8.7109375" style="3" customWidth="1"/>
    <col min="10240" max="10240" width="13.5703125" style="3" customWidth="1"/>
    <col min="10241" max="10241" width="10.140625" style="3" customWidth="1"/>
    <col min="10242" max="10251" width="0" style="3" hidden="1" customWidth="1"/>
    <col min="10252" max="10252" width="15.140625" style="3" customWidth="1"/>
    <col min="10253" max="10253" width="16.140625" style="3" customWidth="1"/>
    <col min="10254" max="10254" width="14.140625" style="3" customWidth="1"/>
    <col min="10255" max="10260" width="0" style="3" hidden="1" customWidth="1"/>
    <col min="10261" max="10261" width="16" style="3" customWidth="1"/>
    <col min="10262" max="10262" width="13.5703125" style="3" customWidth="1"/>
    <col min="10263" max="10263" width="0" style="3" hidden="1" customWidth="1"/>
    <col min="10264" max="10264" width="12.5703125" style="3" customWidth="1"/>
    <col min="10265" max="10265" width="20.7109375" style="3" customWidth="1"/>
    <col min="10266" max="10266" width="0" style="3" hidden="1" customWidth="1"/>
    <col min="10267" max="10267" width="16.85546875" style="3" customWidth="1"/>
    <col min="10268" max="10268" width="13.85546875" style="3" customWidth="1"/>
    <col min="10269" max="10269" width="9.85546875" style="3" customWidth="1"/>
    <col min="10270" max="10270" width="0" style="3" hidden="1" customWidth="1"/>
    <col min="10271" max="10271" width="14.7109375" style="3" customWidth="1"/>
    <col min="10272" max="10273" width="0" style="3" hidden="1" customWidth="1"/>
    <col min="10274" max="10274" width="20.5703125" style="3" customWidth="1"/>
    <col min="10275" max="10275" width="23" style="3" customWidth="1"/>
    <col min="10276" max="10278" width="0" style="3" hidden="1" customWidth="1"/>
    <col min="10279" max="10279" width="22.5703125" style="3" customWidth="1"/>
    <col min="10280" max="10280" width="22.42578125" style="3" customWidth="1"/>
    <col min="10281" max="10292" width="0" style="3" hidden="1" customWidth="1"/>
    <col min="10293" max="10293" width="25" style="3" customWidth="1"/>
    <col min="10294" max="10294" width="10.7109375" style="3" bestFit="1" customWidth="1"/>
    <col min="10295" max="10482" width="9.140625" style="3"/>
    <col min="10483" max="10483" width="6.140625" style="3" customWidth="1"/>
    <col min="10484" max="10484" width="0" style="3" hidden="1" customWidth="1"/>
    <col min="10485" max="10485" width="32.42578125" style="3" customWidth="1"/>
    <col min="10486" max="10489" width="0" style="3" hidden="1" customWidth="1"/>
    <col min="10490" max="10490" width="11.140625" style="3" customWidth="1"/>
    <col min="10491" max="10491" width="9.28515625" style="3" customWidth="1"/>
    <col min="10492" max="10492" width="12.140625" style="3" customWidth="1"/>
    <col min="10493" max="10493" width="13" style="3" customWidth="1"/>
    <col min="10494" max="10494" width="9.7109375" style="3" customWidth="1"/>
    <col min="10495" max="10495" width="8.7109375" style="3" customWidth="1"/>
    <col min="10496" max="10496" width="13.5703125" style="3" customWidth="1"/>
    <col min="10497" max="10497" width="10.140625" style="3" customWidth="1"/>
    <col min="10498" max="10507" width="0" style="3" hidden="1" customWidth="1"/>
    <col min="10508" max="10508" width="15.140625" style="3" customWidth="1"/>
    <col min="10509" max="10509" width="16.140625" style="3" customWidth="1"/>
    <col min="10510" max="10510" width="14.140625" style="3" customWidth="1"/>
    <col min="10511" max="10516" width="0" style="3" hidden="1" customWidth="1"/>
    <col min="10517" max="10517" width="16" style="3" customWidth="1"/>
    <col min="10518" max="10518" width="13.5703125" style="3" customWidth="1"/>
    <col min="10519" max="10519" width="0" style="3" hidden="1" customWidth="1"/>
    <col min="10520" max="10520" width="12.5703125" style="3" customWidth="1"/>
    <col min="10521" max="10521" width="20.7109375" style="3" customWidth="1"/>
    <col min="10522" max="10522" width="0" style="3" hidden="1" customWidth="1"/>
    <col min="10523" max="10523" width="16.85546875" style="3" customWidth="1"/>
    <col min="10524" max="10524" width="13.85546875" style="3" customWidth="1"/>
    <col min="10525" max="10525" width="9.85546875" style="3" customWidth="1"/>
    <col min="10526" max="10526" width="0" style="3" hidden="1" customWidth="1"/>
    <col min="10527" max="10527" width="14.7109375" style="3" customWidth="1"/>
    <col min="10528" max="10529" width="0" style="3" hidden="1" customWidth="1"/>
    <col min="10530" max="10530" width="20.5703125" style="3" customWidth="1"/>
    <col min="10531" max="10531" width="23" style="3" customWidth="1"/>
    <col min="10532" max="10534" width="0" style="3" hidden="1" customWidth="1"/>
    <col min="10535" max="10535" width="22.5703125" style="3" customWidth="1"/>
    <col min="10536" max="10536" width="22.42578125" style="3" customWidth="1"/>
    <col min="10537" max="10548" width="0" style="3" hidden="1" customWidth="1"/>
    <col min="10549" max="10549" width="25" style="3" customWidth="1"/>
    <col min="10550" max="10550" width="10.7109375" style="3" bestFit="1" customWidth="1"/>
    <col min="10551" max="10738" width="9.140625" style="3"/>
    <col min="10739" max="10739" width="6.140625" style="3" customWidth="1"/>
    <col min="10740" max="10740" width="0" style="3" hidden="1" customWidth="1"/>
    <col min="10741" max="10741" width="32.42578125" style="3" customWidth="1"/>
    <col min="10742" max="10745" width="0" style="3" hidden="1" customWidth="1"/>
    <col min="10746" max="10746" width="11.140625" style="3" customWidth="1"/>
    <col min="10747" max="10747" width="9.28515625" style="3" customWidth="1"/>
    <col min="10748" max="10748" width="12.140625" style="3" customWidth="1"/>
    <col min="10749" max="10749" width="13" style="3" customWidth="1"/>
    <col min="10750" max="10750" width="9.7109375" style="3" customWidth="1"/>
    <col min="10751" max="10751" width="8.7109375" style="3" customWidth="1"/>
    <col min="10752" max="10752" width="13.5703125" style="3" customWidth="1"/>
    <col min="10753" max="10753" width="10.140625" style="3" customWidth="1"/>
    <col min="10754" max="10763" width="0" style="3" hidden="1" customWidth="1"/>
    <col min="10764" max="10764" width="15.140625" style="3" customWidth="1"/>
    <col min="10765" max="10765" width="16.140625" style="3" customWidth="1"/>
    <col min="10766" max="10766" width="14.140625" style="3" customWidth="1"/>
    <col min="10767" max="10772" width="0" style="3" hidden="1" customWidth="1"/>
    <col min="10773" max="10773" width="16" style="3" customWidth="1"/>
    <col min="10774" max="10774" width="13.5703125" style="3" customWidth="1"/>
    <col min="10775" max="10775" width="0" style="3" hidden="1" customWidth="1"/>
    <col min="10776" max="10776" width="12.5703125" style="3" customWidth="1"/>
    <col min="10777" max="10777" width="20.7109375" style="3" customWidth="1"/>
    <col min="10778" max="10778" width="0" style="3" hidden="1" customWidth="1"/>
    <col min="10779" max="10779" width="16.85546875" style="3" customWidth="1"/>
    <col min="10780" max="10780" width="13.85546875" style="3" customWidth="1"/>
    <col min="10781" max="10781" width="9.85546875" style="3" customWidth="1"/>
    <col min="10782" max="10782" width="0" style="3" hidden="1" customWidth="1"/>
    <col min="10783" max="10783" width="14.7109375" style="3" customWidth="1"/>
    <col min="10784" max="10785" width="0" style="3" hidden="1" customWidth="1"/>
    <col min="10786" max="10786" width="20.5703125" style="3" customWidth="1"/>
    <col min="10787" max="10787" width="23" style="3" customWidth="1"/>
    <col min="10788" max="10790" width="0" style="3" hidden="1" customWidth="1"/>
    <col min="10791" max="10791" width="22.5703125" style="3" customWidth="1"/>
    <col min="10792" max="10792" width="22.42578125" style="3" customWidth="1"/>
    <col min="10793" max="10804" width="0" style="3" hidden="1" customWidth="1"/>
    <col min="10805" max="10805" width="25" style="3" customWidth="1"/>
    <col min="10806" max="10806" width="10.7109375" style="3" bestFit="1" customWidth="1"/>
    <col min="10807" max="10994" width="9.140625" style="3"/>
    <col min="10995" max="10995" width="6.140625" style="3" customWidth="1"/>
    <col min="10996" max="10996" width="0" style="3" hidden="1" customWidth="1"/>
    <col min="10997" max="10997" width="32.42578125" style="3" customWidth="1"/>
    <col min="10998" max="11001" width="0" style="3" hidden="1" customWidth="1"/>
    <col min="11002" max="11002" width="11.140625" style="3" customWidth="1"/>
    <col min="11003" max="11003" width="9.28515625" style="3" customWidth="1"/>
    <col min="11004" max="11004" width="12.140625" style="3" customWidth="1"/>
    <col min="11005" max="11005" width="13" style="3" customWidth="1"/>
    <col min="11006" max="11006" width="9.7109375" style="3" customWidth="1"/>
    <col min="11007" max="11007" width="8.7109375" style="3" customWidth="1"/>
    <col min="11008" max="11008" width="13.5703125" style="3" customWidth="1"/>
    <col min="11009" max="11009" width="10.140625" style="3" customWidth="1"/>
    <col min="11010" max="11019" width="0" style="3" hidden="1" customWidth="1"/>
    <col min="11020" max="11020" width="15.140625" style="3" customWidth="1"/>
    <col min="11021" max="11021" width="16.140625" style="3" customWidth="1"/>
    <col min="11022" max="11022" width="14.140625" style="3" customWidth="1"/>
    <col min="11023" max="11028" width="0" style="3" hidden="1" customWidth="1"/>
    <col min="11029" max="11029" width="16" style="3" customWidth="1"/>
    <col min="11030" max="11030" width="13.5703125" style="3" customWidth="1"/>
    <col min="11031" max="11031" width="0" style="3" hidden="1" customWidth="1"/>
    <col min="11032" max="11032" width="12.5703125" style="3" customWidth="1"/>
    <col min="11033" max="11033" width="20.7109375" style="3" customWidth="1"/>
    <col min="11034" max="11034" width="0" style="3" hidden="1" customWidth="1"/>
    <col min="11035" max="11035" width="16.85546875" style="3" customWidth="1"/>
    <col min="11036" max="11036" width="13.85546875" style="3" customWidth="1"/>
    <col min="11037" max="11037" width="9.85546875" style="3" customWidth="1"/>
    <col min="11038" max="11038" width="0" style="3" hidden="1" customWidth="1"/>
    <col min="11039" max="11039" width="14.7109375" style="3" customWidth="1"/>
    <col min="11040" max="11041" width="0" style="3" hidden="1" customWidth="1"/>
    <col min="11042" max="11042" width="20.5703125" style="3" customWidth="1"/>
    <col min="11043" max="11043" width="23" style="3" customWidth="1"/>
    <col min="11044" max="11046" width="0" style="3" hidden="1" customWidth="1"/>
    <col min="11047" max="11047" width="22.5703125" style="3" customWidth="1"/>
    <col min="11048" max="11048" width="22.42578125" style="3" customWidth="1"/>
    <col min="11049" max="11060" width="0" style="3" hidden="1" customWidth="1"/>
    <col min="11061" max="11061" width="25" style="3" customWidth="1"/>
    <col min="11062" max="11062" width="10.7109375" style="3" bestFit="1" customWidth="1"/>
    <col min="11063" max="11250" width="9.140625" style="3"/>
    <col min="11251" max="11251" width="6.140625" style="3" customWidth="1"/>
    <col min="11252" max="11252" width="0" style="3" hidden="1" customWidth="1"/>
    <col min="11253" max="11253" width="32.42578125" style="3" customWidth="1"/>
    <col min="11254" max="11257" width="0" style="3" hidden="1" customWidth="1"/>
    <col min="11258" max="11258" width="11.140625" style="3" customWidth="1"/>
    <col min="11259" max="11259" width="9.28515625" style="3" customWidth="1"/>
    <col min="11260" max="11260" width="12.140625" style="3" customWidth="1"/>
    <col min="11261" max="11261" width="13" style="3" customWidth="1"/>
    <col min="11262" max="11262" width="9.7109375" style="3" customWidth="1"/>
    <col min="11263" max="11263" width="8.7109375" style="3" customWidth="1"/>
    <col min="11264" max="11264" width="13.5703125" style="3" customWidth="1"/>
    <col min="11265" max="11265" width="10.140625" style="3" customWidth="1"/>
    <col min="11266" max="11275" width="0" style="3" hidden="1" customWidth="1"/>
    <col min="11276" max="11276" width="15.140625" style="3" customWidth="1"/>
    <col min="11277" max="11277" width="16.140625" style="3" customWidth="1"/>
    <col min="11278" max="11278" width="14.140625" style="3" customWidth="1"/>
    <col min="11279" max="11284" width="0" style="3" hidden="1" customWidth="1"/>
    <col min="11285" max="11285" width="16" style="3" customWidth="1"/>
    <col min="11286" max="11286" width="13.5703125" style="3" customWidth="1"/>
    <col min="11287" max="11287" width="0" style="3" hidden="1" customWidth="1"/>
    <col min="11288" max="11288" width="12.5703125" style="3" customWidth="1"/>
    <col min="11289" max="11289" width="20.7109375" style="3" customWidth="1"/>
    <col min="11290" max="11290" width="0" style="3" hidden="1" customWidth="1"/>
    <col min="11291" max="11291" width="16.85546875" style="3" customWidth="1"/>
    <col min="11292" max="11292" width="13.85546875" style="3" customWidth="1"/>
    <col min="11293" max="11293" width="9.85546875" style="3" customWidth="1"/>
    <col min="11294" max="11294" width="0" style="3" hidden="1" customWidth="1"/>
    <col min="11295" max="11295" width="14.7109375" style="3" customWidth="1"/>
    <col min="11296" max="11297" width="0" style="3" hidden="1" customWidth="1"/>
    <col min="11298" max="11298" width="20.5703125" style="3" customWidth="1"/>
    <col min="11299" max="11299" width="23" style="3" customWidth="1"/>
    <col min="11300" max="11302" width="0" style="3" hidden="1" customWidth="1"/>
    <col min="11303" max="11303" width="22.5703125" style="3" customWidth="1"/>
    <col min="11304" max="11304" width="22.42578125" style="3" customWidth="1"/>
    <col min="11305" max="11316" width="0" style="3" hidden="1" customWidth="1"/>
    <col min="11317" max="11317" width="25" style="3" customWidth="1"/>
    <col min="11318" max="11318" width="10.7109375" style="3" bestFit="1" customWidth="1"/>
    <col min="11319" max="11506" width="9.140625" style="3"/>
    <col min="11507" max="11507" width="6.140625" style="3" customWidth="1"/>
    <col min="11508" max="11508" width="0" style="3" hidden="1" customWidth="1"/>
    <col min="11509" max="11509" width="32.42578125" style="3" customWidth="1"/>
    <col min="11510" max="11513" width="0" style="3" hidden="1" customWidth="1"/>
    <col min="11514" max="11514" width="11.140625" style="3" customWidth="1"/>
    <col min="11515" max="11515" width="9.28515625" style="3" customWidth="1"/>
    <col min="11516" max="11516" width="12.140625" style="3" customWidth="1"/>
    <col min="11517" max="11517" width="13" style="3" customWidth="1"/>
    <col min="11518" max="11518" width="9.7109375" style="3" customWidth="1"/>
    <col min="11519" max="11519" width="8.7109375" style="3" customWidth="1"/>
    <col min="11520" max="11520" width="13.5703125" style="3" customWidth="1"/>
    <col min="11521" max="11521" width="10.140625" style="3" customWidth="1"/>
    <col min="11522" max="11531" width="0" style="3" hidden="1" customWidth="1"/>
    <col min="11532" max="11532" width="15.140625" style="3" customWidth="1"/>
    <col min="11533" max="11533" width="16.140625" style="3" customWidth="1"/>
    <col min="11534" max="11534" width="14.140625" style="3" customWidth="1"/>
    <col min="11535" max="11540" width="0" style="3" hidden="1" customWidth="1"/>
    <col min="11541" max="11541" width="16" style="3" customWidth="1"/>
    <col min="11542" max="11542" width="13.5703125" style="3" customWidth="1"/>
    <col min="11543" max="11543" width="0" style="3" hidden="1" customWidth="1"/>
    <col min="11544" max="11544" width="12.5703125" style="3" customWidth="1"/>
    <col min="11545" max="11545" width="20.7109375" style="3" customWidth="1"/>
    <col min="11546" max="11546" width="0" style="3" hidden="1" customWidth="1"/>
    <col min="11547" max="11547" width="16.85546875" style="3" customWidth="1"/>
    <col min="11548" max="11548" width="13.85546875" style="3" customWidth="1"/>
    <col min="11549" max="11549" width="9.85546875" style="3" customWidth="1"/>
    <col min="11550" max="11550" width="0" style="3" hidden="1" customWidth="1"/>
    <col min="11551" max="11551" width="14.7109375" style="3" customWidth="1"/>
    <col min="11552" max="11553" width="0" style="3" hidden="1" customWidth="1"/>
    <col min="11554" max="11554" width="20.5703125" style="3" customWidth="1"/>
    <col min="11555" max="11555" width="23" style="3" customWidth="1"/>
    <col min="11556" max="11558" width="0" style="3" hidden="1" customWidth="1"/>
    <col min="11559" max="11559" width="22.5703125" style="3" customWidth="1"/>
    <col min="11560" max="11560" width="22.42578125" style="3" customWidth="1"/>
    <col min="11561" max="11572" width="0" style="3" hidden="1" customWidth="1"/>
    <col min="11573" max="11573" width="25" style="3" customWidth="1"/>
    <col min="11574" max="11574" width="10.7109375" style="3" bestFit="1" customWidth="1"/>
    <col min="11575" max="11762" width="9.140625" style="3"/>
    <col min="11763" max="11763" width="6.140625" style="3" customWidth="1"/>
    <col min="11764" max="11764" width="0" style="3" hidden="1" customWidth="1"/>
    <col min="11765" max="11765" width="32.42578125" style="3" customWidth="1"/>
    <col min="11766" max="11769" width="0" style="3" hidden="1" customWidth="1"/>
    <col min="11770" max="11770" width="11.140625" style="3" customWidth="1"/>
    <col min="11771" max="11771" width="9.28515625" style="3" customWidth="1"/>
    <col min="11772" max="11772" width="12.140625" style="3" customWidth="1"/>
    <col min="11773" max="11773" width="13" style="3" customWidth="1"/>
    <col min="11774" max="11774" width="9.7109375" style="3" customWidth="1"/>
    <col min="11775" max="11775" width="8.7109375" style="3" customWidth="1"/>
    <col min="11776" max="11776" width="13.5703125" style="3" customWidth="1"/>
    <col min="11777" max="11777" width="10.140625" style="3" customWidth="1"/>
    <col min="11778" max="11787" width="0" style="3" hidden="1" customWidth="1"/>
    <col min="11788" max="11788" width="15.140625" style="3" customWidth="1"/>
    <col min="11789" max="11789" width="16.140625" style="3" customWidth="1"/>
    <col min="11790" max="11790" width="14.140625" style="3" customWidth="1"/>
    <col min="11791" max="11796" width="0" style="3" hidden="1" customWidth="1"/>
    <col min="11797" max="11797" width="16" style="3" customWidth="1"/>
    <col min="11798" max="11798" width="13.5703125" style="3" customWidth="1"/>
    <col min="11799" max="11799" width="0" style="3" hidden="1" customWidth="1"/>
    <col min="11800" max="11800" width="12.5703125" style="3" customWidth="1"/>
    <col min="11801" max="11801" width="20.7109375" style="3" customWidth="1"/>
    <col min="11802" max="11802" width="0" style="3" hidden="1" customWidth="1"/>
    <col min="11803" max="11803" width="16.85546875" style="3" customWidth="1"/>
    <col min="11804" max="11804" width="13.85546875" style="3" customWidth="1"/>
    <col min="11805" max="11805" width="9.85546875" style="3" customWidth="1"/>
    <col min="11806" max="11806" width="0" style="3" hidden="1" customWidth="1"/>
    <col min="11807" max="11807" width="14.7109375" style="3" customWidth="1"/>
    <col min="11808" max="11809" width="0" style="3" hidden="1" customWidth="1"/>
    <col min="11810" max="11810" width="20.5703125" style="3" customWidth="1"/>
    <col min="11811" max="11811" width="23" style="3" customWidth="1"/>
    <col min="11812" max="11814" width="0" style="3" hidden="1" customWidth="1"/>
    <col min="11815" max="11815" width="22.5703125" style="3" customWidth="1"/>
    <col min="11816" max="11816" width="22.42578125" style="3" customWidth="1"/>
    <col min="11817" max="11828" width="0" style="3" hidden="1" customWidth="1"/>
    <col min="11829" max="11829" width="25" style="3" customWidth="1"/>
    <col min="11830" max="11830" width="10.7109375" style="3" bestFit="1" customWidth="1"/>
    <col min="11831" max="12018" width="9.140625" style="3"/>
    <col min="12019" max="12019" width="6.140625" style="3" customWidth="1"/>
    <col min="12020" max="12020" width="0" style="3" hidden="1" customWidth="1"/>
    <col min="12021" max="12021" width="32.42578125" style="3" customWidth="1"/>
    <col min="12022" max="12025" width="0" style="3" hidden="1" customWidth="1"/>
    <col min="12026" max="12026" width="11.140625" style="3" customWidth="1"/>
    <col min="12027" max="12027" width="9.28515625" style="3" customWidth="1"/>
    <col min="12028" max="12028" width="12.140625" style="3" customWidth="1"/>
    <col min="12029" max="12029" width="13" style="3" customWidth="1"/>
    <col min="12030" max="12030" width="9.7109375" style="3" customWidth="1"/>
    <col min="12031" max="12031" width="8.7109375" style="3" customWidth="1"/>
    <col min="12032" max="12032" width="13.5703125" style="3" customWidth="1"/>
    <col min="12033" max="12033" width="10.140625" style="3" customWidth="1"/>
    <col min="12034" max="12043" width="0" style="3" hidden="1" customWidth="1"/>
    <col min="12044" max="12044" width="15.140625" style="3" customWidth="1"/>
    <col min="12045" max="12045" width="16.140625" style="3" customWidth="1"/>
    <col min="12046" max="12046" width="14.140625" style="3" customWidth="1"/>
    <col min="12047" max="12052" width="0" style="3" hidden="1" customWidth="1"/>
    <col min="12053" max="12053" width="16" style="3" customWidth="1"/>
    <col min="12054" max="12054" width="13.5703125" style="3" customWidth="1"/>
    <col min="12055" max="12055" width="0" style="3" hidden="1" customWidth="1"/>
    <col min="12056" max="12056" width="12.5703125" style="3" customWidth="1"/>
    <col min="12057" max="12057" width="20.7109375" style="3" customWidth="1"/>
    <col min="12058" max="12058" width="0" style="3" hidden="1" customWidth="1"/>
    <col min="12059" max="12059" width="16.85546875" style="3" customWidth="1"/>
    <col min="12060" max="12060" width="13.85546875" style="3" customWidth="1"/>
    <col min="12061" max="12061" width="9.85546875" style="3" customWidth="1"/>
    <col min="12062" max="12062" width="0" style="3" hidden="1" customWidth="1"/>
    <col min="12063" max="12063" width="14.7109375" style="3" customWidth="1"/>
    <col min="12064" max="12065" width="0" style="3" hidden="1" customWidth="1"/>
    <col min="12066" max="12066" width="20.5703125" style="3" customWidth="1"/>
    <col min="12067" max="12067" width="23" style="3" customWidth="1"/>
    <col min="12068" max="12070" width="0" style="3" hidden="1" customWidth="1"/>
    <col min="12071" max="12071" width="22.5703125" style="3" customWidth="1"/>
    <col min="12072" max="12072" width="22.42578125" style="3" customWidth="1"/>
    <col min="12073" max="12084" width="0" style="3" hidden="1" customWidth="1"/>
    <col min="12085" max="12085" width="25" style="3" customWidth="1"/>
    <col min="12086" max="12086" width="10.7109375" style="3" bestFit="1" customWidth="1"/>
    <col min="12087" max="12274" width="9.140625" style="3"/>
    <col min="12275" max="12275" width="6.140625" style="3" customWidth="1"/>
    <col min="12276" max="12276" width="0" style="3" hidden="1" customWidth="1"/>
    <col min="12277" max="12277" width="32.42578125" style="3" customWidth="1"/>
    <col min="12278" max="12281" width="0" style="3" hidden="1" customWidth="1"/>
    <col min="12282" max="12282" width="11.140625" style="3" customWidth="1"/>
    <col min="12283" max="12283" width="9.28515625" style="3" customWidth="1"/>
    <col min="12284" max="12284" width="12.140625" style="3" customWidth="1"/>
    <col min="12285" max="12285" width="13" style="3" customWidth="1"/>
    <col min="12286" max="12286" width="9.7109375" style="3" customWidth="1"/>
    <col min="12287" max="12287" width="8.7109375" style="3" customWidth="1"/>
    <col min="12288" max="12288" width="13.5703125" style="3" customWidth="1"/>
    <col min="12289" max="12289" width="10.140625" style="3" customWidth="1"/>
    <col min="12290" max="12299" width="0" style="3" hidden="1" customWidth="1"/>
    <col min="12300" max="12300" width="15.140625" style="3" customWidth="1"/>
    <col min="12301" max="12301" width="16.140625" style="3" customWidth="1"/>
    <col min="12302" max="12302" width="14.140625" style="3" customWidth="1"/>
    <col min="12303" max="12308" width="0" style="3" hidden="1" customWidth="1"/>
    <col min="12309" max="12309" width="16" style="3" customWidth="1"/>
    <col min="12310" max="12310" width="13.5703125" style="3" customWidth="1"/>
    <col min="12311" max="12311" width="0" style="3" hidden="1" customWidth="1"/>
    <col min="12312" max="12312" width="12.5703125" style="3" customWidth="1"/>
    <col min="12313" max="12313" width="20.7109375" style="3" customWidth="1"/>
    <col min="12314" max="12314" width="0" style="3" hidden="1" customWidth="1"/>
    <col min="12315" max="12315" width="16.85546875" style="3" customWidth="1"/>
    <col min="12316" max="12316" width="13.85546875" style="3" customWidth="1"/>
    <col min="12317" max="12317" width="9.85546875" style="3" customWidth="1"/>
    <col min="12318" max="12318" width="0" style="3" hidden="1" customWidth="1"/>
    <col min="12319" max="12319" width="14.7109375" style="3" customWidth="1"/>
    <col min="12320" max="12321" width="0" style="3" hidden="1" customWidth="1"/>
    <col min="12322" max="12322" width="20.5703125" style="3" customWidth="1"/>
    <col min="12323" max="12323" width="23" style="3" customWidth="1"/>
    <col min="12324" max="12326" width="0" style="3" hidden="1" customWidth="1"/>
    <col min="12327" max="12327" width="22.5703125" style="3" customWidth="1"/>
    <col min="12328" max="12328" width="22.42578125" style="3" customWidth="1"/>
    <col min="12329" max="12340" width="0" style="3" hidden="1" customWidth="1"/>
    <col min="12341" max="12341" width="25" style="3" customWidth="1"/>
    <col min="12342" max="12342" width="10.7109375" style="3" bestFit="1" customWidth="1"/>
    <col min="12343" max="12530" width="9.140625" style="3"/>
    <col min="12531" max="12531" width="6.140625" style="3" customWidth="1"/>
    <col min="12532" max="12532" width="0" style="3" hidden="1" customWidth="1"/>
    <col min="12533" max="12533" width="32.42578125" style="3" customWidth="1"/>
    <col min="12534" max="12537" width="0" style="3" hidden="1" customWidth="1"/>
    <col min="12538" max="12538" width="11.140625" style="3" customWidth="1"/>
    <col min="12539" max="12539" width="9.28515625" style="3" customWidth="1"/>
    <col min="12540" max="12540" width="12.140625" style="3" customWidth="1"/>
    <col min="12541" max="12541" width="13" style="3" customWidth="1"/>
    <col min="12542" max="12542" width="9.7109375" style="3" customWidth="1"/>
    <col min="12543" max="12543" width="8.7109375" style="3" customWidth="1"/>
    <col min="12544" max="12544" width="13.5703125" style="3" customWidth="1"/>
    <col min="12545" max="12545" width="10.140625" style="3" customWidth="1"/>
    <col min="12546" max="12555" width="0" style="3" hidden="1" customWidth="1"/>
    <col min="12556" max="12556" width="15.140625" style="3" customWidth="1"/>
    <col min="12557" max="12557" width="16.140625" style="3" customWidth="1"/>
    <col min="12558" max="12558" width="14.140625" style="3" customWidth="1"/>
    <col min="12559" max="12564" width="0" style="3" hidden="1" customWidth="1"/>
    <col min="12565" max="12565" width="16" style="3" customWidth="1"/>
    <col min="12566" max="12566" width="13.5703125" style="3" customWidth="1"/>
    <col min="12567" max="12567" width="0" style="3" hidden="1" customWidth="1"/>
    <col min="12568" max="12568" width="12.5703125" style="3" customWidth="1"/>
    <col min="12569" max="12569" width="20.7109375" style="3" customWidth="1"/>
    <col min="12570" max="12570" width="0" style="3" hidden="1" customWidth="1"/>
    <col min="12571" max="12571" width="16.85546875" style="3" customWidth="1"/>
    <col min="12572" max="12572" width="13.85546875" style="3" customWidth="1"/>
    <col min="12573" max="12573" width="9.85546875" style="3" customWidth="1"/>
    <col min="12574" max="12574" width="0" style="3" hidden="1" customWidth="1"/>
    <col min="12575" max="12575" width="14.7109375" style="3" customWidth="1"/>
    <col min="12576" max="12577" width="0" style="3" hidden="1" customWidth="1"/>
    <col min="12578" max="12578" width="20.5703125" style="3" customWidth="1"/>
    <col min="12579" max="12579" width="23" style="3" customWidth="1"/>
    <col min="12580" max="12582" width="0" style="3" hidden="1" customWidth="1"/>
    <col min="12583" max="12583" width="22.5703125" style="3" customWidth="1"/>
    <col min="12584" max="12584" width="22.42578125" style="3" customWidth="1"/>
    <col min="12585" max="12596" width="0" style="3" hidden="1" customWidth="1"/>
    <col min="12597" max="12597" width="25" style="3" customWidth="1"/>
    <col min="12598" max="12598" width="10.7109375" style="3" bestFit="1" customWidth="1"/>
    <col min="12599" max="12786" width="9.140625" style="3"/>
    <col min="12787" max="12787" width="6.140625" style="3" customWidth="1"/>
    <col min="12788" max="12788" width="0" style="3" hidden="1" customWidth="1"/>
    <col min="12789" max="12789" width="32.42578125" style="3" customWidth="1"/>
    <col min="12790" max="12793" width="0" style="3" hidden="1" customWidth="1"/>
    <col min="12794" max="12794" width="11.140625" style="3" customWidth="1"/>
    <col min="12795" max="12795" width="9.28515625" style="3" customWidth="1"/>
    <col min="12796" max="12796" width="12.140625" style="3" customWidth="1"/>
    <col min="12797" max="12797" width="13" style="3" customWidth="1"/>
    <col min="12798" max="12798" width="9.7109375" style="3" customWidth="1"/>
    <col min="12799" max="12799" width="8.7109375" style="3" customWidth="1"/>
    <col min="12800" max="12800" width="13.5703125" style="3" customWidth="1"/>
    <col min="12801" max="12801" width="10.140625" style="3" customWidth="1"/>
    <col min="12802" max="12811" width="0" style="3" hidden="1" customWidth="1"/>
    <col min="12812" max="12812" width="15.140625" style="3" customWidth="1"/>
    <col min="12813" max="12813" width="16.140625" style="3" customWidth="1"/>
    <col min="12814" max="12814" width="14.140625" style="3" customWidth="1"/>
    <col min="12815" max="12820" width="0" style="3" hidden="1" customWidth="1"/>
    <col min="12821" max="12821" width="16" style="3" customWidth="1"/>
    <col min="12822" max="12822" width="13.5703125" style="3" customWidth="1"/>
    <col min="12823" max="12823" width="0" style="3" hidden="1" customWidth="1"/>
    <col min="12824" max="12824" width="12.5703125" style="3" customWidth="1"/>
    <col min="12825" max="12825" width="20.7109375" style="3" customWidth="1"/>
    <col min="12826" max="12826" width="0" style="3" hidden="1" customWidth="1"/>
    <col min="12827" max="12827" width="16.85546875" style="3" customWidth="1"/>
    <col min="12828" max="12828" width="13.85546875" style="3" customWidth="1"/>
    <col min="12829" max="12829" width="9.85546875" style="3" customWidth="1"/>
    <col min="12830" max="12830" width="0" style="3" hidden="1" customWidth="1"/>
    <col min="12831" max="12831" width="14.7109375" style="3" customWidth="1"/>
    <col min="12832" max="12833" width="0" style="3" hidden="1" customWidth="1"/>
    <col min="12834" max="12834" width="20.5703125" style="3" customWidth="1"/>
    <col min="12835" max="12835" width="23" style="3" customWidth="1"/>
    <col min="12836" max="12838" width="0" style="3" hidden="1" customWidth="1"/>
    <col min="12839" max="12839" width="22.5703125" style="3" customWidth="1"/>
    <col min="12840" max="12840" width="22.42578125" style="3" customWidth="1"/>
    <col min="12841" max="12852" width="0" style="3" hidden="1" customWidth="1"/>
    <col min="12853" max="12853" width="25" style="3" customWidth="1"/>
    <col min="12854" max="12854" width="10.7109375" style="3" bestFit="1" customWidth="1"/>
    <col min="12855" max="13042" width="9.140625" style="3"/>
    <col min="13043" max="13043" width="6.140625" style="3" customWidth="1"/>
    <col min="13044" max="13044" width="0" style="3" hidden="1" customWidth="1"/>
    <col min="13045" max="13045" width="32.42578125" style="3" customWidth="1"/>
    <col min="13046" max="13049" width="0" style="3" hidden="1" customWidth="1"/>
    <col min="13050" max="13050" width="11.140625" style="3" customWidth="1"/>
    <col min="13051" max="13051" width="9.28515625" style="3" customWidth="1"/>
    <col min="13052" max="13052" width="12.140625" style="3" customWidth="1"/>
    <col min="13053" max="13053" width="13" style="3" customWidth="1"/>
    <col min="13054" max="13054" width="9.7109375" style="3" customWidth="1"/>
    <col min="13055" max="13055" width="8.7109375" style="3" customWidth="1"/>
    <col min="13056" max="13056" width="13.5703125" style="3" customWidth="1"/>
    <col min="13057" max="13057" width="10.140625" style="3" customWidth="1"/>
    <col min="13058" max="13067" width="0" style="3" hidden="1" customWidth="1"/>
    <col min="13068" max="13068" width="15.140625" style="3" customWidth="1"/>
    <col min="13069" max="13069" width="16.140625" style="3" customWidth="1"/>
    <col min="13070" max="13070" width="14.140625" style="3" customWidth="1"/>
    <col min="13071" max="13076" width="0" style="3" hidden="1" customWidth="1"/>
    <col min="13077" max="13077" width="16" style="3" customWidth="1"/>
    <col min="13078" max="13078" width="13.5703125" style="3" customWidth="1"/>
    <col min="13079" max="13079" width="0" style="3" hidden="1" customWidth="1"/>
    <col min="13080" max="13080" width="12.5703125" style="3" customWidth="1"/>
    <col min="13081" max="13081" width="20.7109375" style="3" customWidth="1"/>
    <col min="13082" max="13082" width="0" style="3" hidden="1" customWidth="1"/>
    <col min="13083" max="13083" width="16.85546875" style="3" customWidth="1"/>
    <col min="13084" max="13084" width="13.85546875" style="3" customWidth="1"/>
    <col min="13085" max="13085" width="9.85546875" style="3" customWidth="1"/>
    <col min="13086" max="13086" width="0" style="3" hidden="1" customWidth="1"/>
    <col min="13087" max="13087" width="14.7109375" style="3" customWidth="1"/>
    <col min="13088" max="13089" width="0" style="3" hidden="1" customWidth="1"/>
    <col min="13090" max="13090" width="20.5703125" style="3" customWidth="1"/>
    <col min="13091" max="13091" width="23" style="3" customWidth="1"/>
    <col min="13092" max="13094" width="0" style="3" hidden="1" customWidth="1"/>
    <col min="13095" max="13095" width="22.5703125" style="3" customWidth="1"/>
    <col min="13096" max="13096" width="22.42578125" style="3" customWidth="1"/>
    <col min="13097" max="13108" width="0" style="3" hidden="1" customWidth="1"/>
    <col min="13109" max="13109" width="25" style="3" customWidth="1"/>
    <col min="13110" max="13110" width="10.7109375" style="3" bestFit="1" customWidth="1"/>
    <col min="13111" max="13298" width="9.140625" style="3"/>
    <col min="13299" max="13299" width="6.140625" style="3" customWidth="1"/>
    <col min="13300" max="13300" width="0" style="3" hidden="1" customWidth="1"/>
    <col min="13301" max="13301" width="32.42578125" style="3" customWidth="1"/>
    <col min="13302" max="13305" width="0" style="3" hidden="1" customWidth="1"/>
    <col min="13306" max="13306" width="11.140625" style="3" customWidth="1"/>
    <col min="13307" max="13307" width="9.28515625" style="3" customWidth="1"/>
    <col min="13308" max="13308" width="12.140625" style="3" customWidth="1"/>
    <col min="13309" max="13309" width="13" style="3" customWidth="1"/>
    <col min="13310" max="13310" width="9.7109375" style="3" customWidth="1"/>
    <col min="13311" max="13311" width="8.7109375" style="3" customWidth="1"/>
    <col min="13312" max="13312" width="13.5703125" style="3" customWidth="1"/>
    <col min="13313" max="13313" width="10.140625" style="3" customWidth="1"/>
    <col min="13314" max="13323" width="0" style="3" hidden="1" customWidth="1"/>
    <col min="13324" max="13324" width="15.140625" style="3" customWidth="1"/>
    <col min="13325" max="13325" width="16.140625" style="3" customWidth="1"/>
    <col min="13326" max="13326" width="14.140625" style="3" customWidth="1"/>
    <col min="13327" max="13332" width="0" style="3" hidden="1" customWidth="1"/>
    <col min="13333" max="13333" width="16" style="3" customWidth="1"/>
    <col min="13334" max="13334" width="13.5703125" style="3" customWidth="1"/>
    <col min="13335" max="13335" width="0" style="3" hidden="1" customWidth="1"/>
    <col min="13336" max="13336" width="12.5703125" style="3" customWidth="1"/>
    <col min="13337" max="13337" width="20.7109375" style="3" customWidth="1"/>
    <col min="13338" max="13338" width="0" style="3" hidden="1" customWidth="1"/>
    <col min="13339" max="13339" width="16.85546875" style="3" customWidth="1"/>
    <col min="13340" max="13340" width="13.85546875" style="3" customWidth="1"/>
    <col min="13341" max="13341" width="9.85546875" style="3" customWidth="1"/>
    <col min="13342" max="13342" width="0" style="3" hidden="1" customWidth="1"/>
    <col min="13343" max="13343" width="14.7109375" style="3" customWidth="1"/>
    <col min="13344" max="13345" width="0" style="3" hidden="1" customWidth="1"/>
    <col min="13346" max="13346" width="20.5703125" style="3" customWidth="1"/>
    <col min="13347" max="13347" width="23" style="3" customWidth="1"/>
    <col min="13348" max="13350" width="0" style="3" hidden="1" customWidth="1"/>
    <col min="13351" max="13351" width="22.5703125" style="3" customWidth="1"/>
    <col min="13352" max="13352" width="22.42578125" style="3" customWidth="1"/>
    <col min="13353" max="13364" width="0" style="3" hidden="1" customWidth="1"/>
    <col min="13365" max="13365" width="25" style="3" customWidth="1"/>
    <col min="13366" max="13366" width="10.7109375" style="3" bestFit="1" customWidth="1"/>
    <col min="13367" max="13554" width="9.140625" style="3"/>
    <col min="13555" max="13555" width="6.140625" style="3" customWidth="1"/>
    <col min="13556" max="13556" width="0" style="3" hidden="1" customWidth="1"/>
    <col min="13557" max="13557" width="32.42578125" style="3" customWidth="1"/>
    <col min="13558" max="13561" width="0" style="3" hidden="1" customWidth="1"/>
    <col min="13562" max="13562" width="11.140625" style="3" customWidth="1"/>
    <col min="13563" max="13563" width="9.28515625" style="3" customWidth="1"/>
    <col min="13564" max="13564" width="12.140625" style="3" customWidth="1"/>
    <col min="13565" max="13565" width="13" style="3" customWidth="1"/>
    <col min="13566" max="13566" width="9.7109375" style="3" customWidth="1"/>
    <col min="13567" max="13567" width="8.7109375" style="3" customWidth="1"/>
    <col min="13568" max="13568" width="13.5703125" style="3" customWidth="1"/>
    <col min="13569" max="13569" width="10.140625" style="3" customWidth="1"/>
    <col min="13570" max="13579" width="0" style="3" hidden="1" customWidth="1"/>
    <col min="13580" max="13580" width="15.140625" style="3" customWidth="1"/>
    <col min="13581" max="13581" width="16.140625" style="3" customWidth="1"/>
    <col min="13582" max="13582" width="14.140625" style="3" customWidth="1"/>
    <col min="13583" max="13588" width="0" style="3" hidden="1" customWidth="1"/>
    <col min="13589" max="13589" width="16" style="3" customWidth="1"/>
    <col min="13590" max="13590" width="13.5703125" style="3" customWidth="1"/>
    <col min="13591" max="13591" width="0" style="3" hidden="1" customWidth="1"/>
    <col min="13592" max="13592" width="12.5703125" style="3" customWidth="1"/>
    <col min="13593" max="13593" width="20.7109375" style="3" customWidth="1"/>
    <col min="13594" max="13594" width="0" style="3" hidden="1" customWidth="1"/>
    <col min="13595" max="13595" width="16.85546875" style="3" customWidth="1"/>
    <col min="13596" max="13596" width="13.85546875" style="3" customWidth="1"/>
    <col min="13597" max="13597" width="9.85546875" style="3" customWidth="1"/>
    <col min="13598" max="13598" width="0" style="3" hidden="1" customWidth="1"/>
    <col min="13599" max="13599" width="14.7109375" style="3" customWidth="1"/>
    <col min="13600" max="13601" width="0" style="3" hidden="1" customWidth="1"/>
    <col min="13602" max="13602" width="20.5703125" style="3" customWidth="1"/>
    <col min="13603" max="13603" width="23" style="3" customWidth="1"/>
    <col min="13604" max="13606" width="0" style="3" hidden="1" customWidth="1"/>
    <col min="13607" max="13607" width="22.5703125" style="3" customWidth="1"/>
    <col min="13608" max="13608" width="22.42578125" style="3" customWidth="1"/>
    <col min="13609" max="13620" width="0" style="3" hidden="1" customWidth="1"/>
    <col min="13621" max="13621" width="25" style="3" customWidth="1"/>
    <col min="13622" max="13622" width="10.7109375" style="3" bestFit="1" customWidth="1"/>
    <col min="13623" max="13810" width="9.140625" style="3"/>
    <col min="13811" max="13811" width="6.140625" style="3" customWidth="1"/>
    <col min="13812" max="13812" width="0" style="3" hidden="1" customWidth="1"/>
    <col min="13813" max="13813" width="32.42578125" style="3" customWidth="1"/>
    <col min="13814" max="13817" width="0" style="3" hidden="1" customWidth="1"/>
    <col min="13818" max="13818" width="11.140625" style="3" customWidth="1"/>
    <col min="13819" max="13819" width="9.28515625" style="3" customWidth="1"/>
    <col min="13820" max="13820" width="12.140625" style="3" customWidth="1"/>
    <col min="13821" max="13821" width="13" style="3" customWidth="1"/>
    <col min="13822" max="13822" width="9.7109375" style="3" customWidth="1"/>
    <col min="13823" max="13823" width="8.7109375" style="3" customWidth="1"/>
    <col min="13824" max="13824" width="13.5703125" style="3" customWidth="1"/>
    <col min="13825" max="13825" width="10.140625" style="3" customWidth="1"/>
    <col min="13826" max="13835" width="0" style="3" hidden="1" customWidth="1"/>
    <col min="13836" max="13836" width="15.140625" style="3" customWidth="1"/>
    <col min="13837" max="13837" width="16.140625" style="3" customWidth="1"/>
    <col min="13838" max="13838" width="14.140625" style="3" customWidth="1"/>
    <col min="13839" max="13844" width="0" style="3" hidden="1" customWidth="1"/>
    <col min="13845" max="13845" width="16" style="3" customWidth="1"/>
    <col min="13846" max="13846" width="13.5703125" style="3" customWidth="1"/>
    <col min="13847" max="13847" width="0" style="3" hidden="1" customWidth="1"/>
    <col min="13848" max="13848" width="12.5703125" style="3" customWidth="1"/>
    <col min="13849" max="13849" width="20.7109375" style="3" customWidth="1"/>
    <col min="13850" max="13850" width="0" style="3" hidden="1" customWidth="1"/>
    <col min="13851" max="13851" width="16.85546875" style="3" customWidth="1"/>
    <col min="13852" max="13852" width="13.85546875" style="3" customWidth="1"/>
    <col min="13853" max="13853" width="9.85546875" style="3" customWidth="1"/>
    <col min="13854" max="13854" width="0" style="3" hidden="1" customWidth="1"/>
    <col min="13855" max="13855" width="14.7109375" style="3" customWidth="1"/>
    <col min="13856" max="13857" width="0" style="3" hidden="1" customWidth="1"/>
    <col min="13858" max="13858" width="20.5703125" style="3" customWidth="1"/>
    <col min="13859" max="13859" width="23" style="3" customWidth="1"/>
    <col min="13860" max="13862" width="0" style="3" hidden="1" customWidth="1"/>
    <col min="13863" max="13863" width="22.5703125" style="3" customWidth="1"/>
    <col min="13864" max="13864" width="22.42578125" style="3" customWidth="1"/>
    <col min="13865" max="13876" width="0" style="3" hidden="1" customWidth="1"/>
    <col min="13877" max="13877" width="25" style="3" customWidth="1"/>
    <col min="13878" max="13878" width="10.7109375" style="3" bestFit="1" customWidth="1"/>
    <col min="13879" max="14066" width="9.140625" style="3"/>
    <col min="14067" max="14067" width="6.140625" style="3" customWidth="1"/>
    <col min="14068" max="14068" width="0" style="3" hidden="1" customWidth="1"/>
    <col min="14069" max="14069" width="32.42578125" style="3" customWidth="1"/>
    <col min="14070" max="14073" width="0" style="3" hidden="1" customWidth="1"/>
    <col min="14074" max="14074" width="11.140625" style="3" customWidth="1"/>
    <col min="14075" max="14075" width="9.28515625" style="3" customWidth="1"/>
    <col min="14076" max="14076" width="12.140625" style="3" customWidth="1"/>
    <col min="14077" max="14077" width="13" style="3" customWidth="1"/>
    <col min="14078" max="14078" width="9.7109375" style="3" customWidth="1"/>
    <col min="14079" max="14079" width="8.7109375" style="3" customWidth="1"/>
    <col min="14080" max="14080" width="13.5703125" style="3" customWidth="1"/>
    <col min="14081" max="14081" width="10.140625" style="3" customWidth="1"/>
    <col min="14082" max="14091" width="0" style="3" hidden="1" customWidth="1"/>
    <col min="14092" max="14092" width="15.140625" style="3" customWidth="1"/>
    <col min="14093" max="14093" width="16.140625" style="3" customWidth="1"/>
    <col min="14094" max="14094" width="14.140625" style="3" customWidth="1"/>
    <col min="14095" max="14100" width="0" style="3" hidden="1" customWidth="1"/>
    <col min="14101" max="14101" width="16" style="3" customWidth="1"/>
    <col min="14102" max="14102" width="13.5703125" style="3" customWidth="1"/>
    <col min="14103" max="14103" width="0" style="3" hidden="1" customWidth="1"/>
    <col min="14104" max="14104" width="12.5703125" style="3" customWidth="1"/>
    <col min="14105" max="14105" width="20.7109375" style="3" customWidth="1"/>
    <col min="14106" max="14106" width="0" style="3" hidden="1" customWidth="1"/>
    <col min="14107" max="14107" width="16.85546875" style="3" customWidth="1"/>
    <col min="14108" max="14108" width="13.85546875" style="3" customWidth="1"/>
    <col min="14109" max="14109" width="9.85546875" style="3" customWidth="1"/>
    <col min="14110" max="14110" width="0" style="3" hidden="1" customWidth="1"/>
    <col min="14111" max="14111" width="14.7109375" style="3" customWidth="1"/>
    <col min="14112" max="14113" width="0" style="3" hidden="1" customWidth="1"/>
    <col min="14114" max="14114" width="20.5703125" style="3" customWidth="1"/>
    <col min="14115" max="14115" width="23" style="3" customWidth="1"/>
    <col min="14116" max="14118" width="0" style="3" hidden="1" customWidth="1"/>
    <col min="14119" max="14119" width="22.5703125" style="3" customWidth="1"/>
    <col min="14120" max="14120" width="22.42578125" style="3" customWidth="1"/>
    <col min="14121" max="14132" width="0" style="3" hidden="1" customWidth="1"/>
    <col min="14133" max="14133" width="25" style="3" customWidth="1"/>
    <col min="14134" max="14134" width="10.7109375" style="3" bestFit="1" customWidth="1"/>
    <col min="14135" max="14322" width="9.140625" style="3"/>
    <col min="14323" max="14323" width="6.140625" style="3" customWidth="1"/>
    <col min="14324" max="14324" width="0" style="3" hidden="1" customWidth="1"/>
    <col min="14325" max="14325" width="32.42578125" style="3" customWidth="1"/>
    <col min="14326" max="14329" width="0" style="3" hidden="1" customWidth="1"/>
    <col min="14330" max="14330" width="11.140625" style="3" customWidth="1"/>
    <col min="14331" max="14331" width="9.28515625" style="3" customWidth="1"/>
    <col min="14332" max="14332" width="12.140625" style="3" customWidth="1"/>
    <col min="14333" max="14333" width="13" style="3" customWidth="1"/>
    <col min="14334" max="14334" width="9.7109375" style="3" customWidth="1"/>
    <col min="14335" max="14335" width="8.7109375" style="3" customWidth="1"/>
    <col min="14336" max="14336" width="13.5703125" style="3" customWidth="1"/>
    <col min="14337" max="14337" width="10.140625" style="3" customWidth="1"/>
    <col min="14338" max="14347" width="0" style="3" hidden="1" customWidth="1"/>
    <col min="14348" max="14348" width="15.140625" style="3" customWidth="1"/>
    <col min="14349" max="14349" width="16.140625" style="3" customWidth="1"/>
    <col min="14350" max="14350" width="14.140625" style="3" customWidth="1"/>
    <col min="14351" max="14356" width="0" style="3" hidden="1" customWidth="1"/>
    <col min="14357" max="14357" width="16" style="3" customWidth="1"/>
    <col min="14358" max="14358" width="13.5703125" style="3" customWidth="1"/>
    <col min="14359" max="14359" width="0" style="3" hidden="1" customWidth="1"/>
    <col min="14360" max="14360" width="12.5703125" style="3" customWidth="1"/>
    <col min="14361" max="14361" width="20.7109375" style="3" customWidth="1"/>
    <col min="14362" max="14362" width="0" style="3" hidden="1" customWidth="1"/>
    <col min="14363" max="14363" width="16.85546875" style="3" customWidth="1"/>
    <col min="14364" max="14364" width="13.85546875" style="3" customWidth="1"/>
    <col min="14365" max="14365" width="9.85546875" style="3" customWidth="1"/>
    <col min="14366" max="14366" width="0" style="3" hidden="1" customWidth="1"/>
    <col min="14367" max="14367" width="14.7109375" style="3" customWidth="1"/>
    <col min="14368" max="14369" width="0" style="3" hidden="1" customWidth="1"/>
    <col min="14370" max="14370" width="20.5703125" style="3" customWidth="1"/>
    <col min="14371" max="14371" width="23" style="3" customWidth="1"/>
    <col min="14372" max="14374" width="0" style="3" hidden="1" customWidth="1"/>
    <col min="14375" max="14375" width="22.5703125" style="3" customWidth="1"/>
    <col min="14376" max="14376" width="22.42578125" style="3" customWidth="1"/>
    <col min="14377" max="14388" width="0" style="3" hidden="1" customWidth="1"/>
    <col min="14389" max="14389" width="25" style="3" customWidth="1"/>
    <col min="14390" max="14390" width="10.7109375" style="3" bestFit="1" customWidth="1"/>
    <col min="14391" max="14578" width="9.140625" style="3"/>
    <col min="14579" max="14579" width="6.140625" style="3" customWidth="1"/>
    <col min="14580" max="14580" width="0" style="3" hidden="1" customWidth="1"/>
    <col min="14581" max="14581" width="32.42578125" style="3" customWidth="1"/>
    <col min="14582" max="14585" width="0" style="3" hidden="1" customWidth="1"/>
    <col min="14586" max="14586" width="11.140625" style="3" customWidth="1"/>
    <col min="14587" max="14587" width="9.28515625" style="3" customWidth="1"/>
    <col min="14588" max="14588" width="12.140625" style="3" customWidth="1"/>
    <col min="14589" max="14589" width="13" style="3" customWidth="1"/>
    <col min="14590" max="14590" width="9.7109375" style="3" customWidth="1"/>
    <col min="14591" max="14591" width="8.7109375" style="3" customWidth="1"/>
    <col min="14592" max="14592" width="13.5703125" style="3" customWidth="1"/>
    <col min="14593" max="14593" width="10.140625" style="3" customWidth="1"/>
    <col min="14594" max="14603" width="0" style="3" hidden="1" customWidth="1"/>
    <col min="14604" max="14604" width="15.140625" style="3" customWidth="1"/>
    <col min="14605" max="14605" width="16.140625" style="3" customWidth="1"/>
    <col min="14606" max="14606" width="14.140625" style="3" customWidth="1"/>
    <col min="14607" max="14612" width="0" style="3" hidden="1" customWidth="1"/>
    <col min="14613" max="14613" width="16" style="3" customWidth="1"/>
    <col min="14614" max="14614" width="13.5703125" style="3" customWidth="1"/>
    <col min="14615" max="14615" width="0" style="3" hidden="1" customWidth="1"/>
    <col min="14616" max="14616" width="12.5703125" style="3" customWidth="1"/>
    <col min="14617" max="14617" width="20.7109375" style="3" customWidth="1"/>
    <col min="14618" max="14618" width="0" style="3" hidden="1" customWidth="1"/>
    <col min="14619" max="14619" width="16.85546875" style="3" customWidth="1"/>
    <col min="14620" max="14620" width="13.85546875" style="3" customWidth="1"/>
    <col min="14621" max="14621" width="9.85546875" style="3" customWidth="1"/>
    <col min="14622" max="14622" width="0" style="3" hidden="1" customWidth="1"/>
    <col min="14623" max="14623" width="14.7109375" style="3" customWidth="1"/>
    <col min="14624" max="14625" width="0" style="3" hidden="1" customWidth="1"/>
    <col min="14626" max="14626" width="20.5703125" style="3" customWidth="1"/>
    <col min="14627" max="14627" width="23" style="3" customWidth="1"/>
    <col min="14628" max="14630" width="0" style="3" hidden="1" customWidth="1"/>
    <col min="14631" max="14631" width="22.5703125" style="3" customWidth="1"/>
    <col min="14632" max="14632" width="22.42578125" style="3" customWidth="1"/>
    <col min="14633" max="14644" width="0" style="3" hidden="1" customWidth="1"/>
    <col min="14645" max="14645" width="25" style="3" customWidth="1"/>
    <col min="14646" max="14646" width="10.7109375" style="3" bestFit="1" customWidth="1"/>
    <col min="14647" max="14834" width="9.140625" style="3"/>
    <col min="14835" max="14835" width="6.140625" style="3" customWidth="1"/>
    <col min="14836" max="14836" width="0" style="3" hidden="1" customWidth="1"/>
    <col min="14837" max="14837" width="32.42578125" style="3" customWidth="1"/>
    <col min="14838" max="14841" width="0" style="3" hidden="1" customWidth="1"/>
    <col min="14842" max="14842" width="11.140625" style="3" customWidth="1"/>
    <col min="14843" max="14843" width="9.28515625" style="3" customWidth="1"/>
    <col min="14844" max="14844" width="12.140625" style="3" customWidth="1"/>
    <col min="14845" max="14845" width="13" style="3" customWidth="1"/>
    <col min="14846" max="14846" width="9.7109375" style="3" customWidth="1"/>
    <col min="14847" max="14847" width="8.7109375" style="3" customWidth="1"/>
    <col min="14848" max="14848" width="13.5703125" style="3" customWidth="1"/>
    <col min="14849" max="14849" width="10.140625" style="3" customWidth="1"/>
    <col min="14850" max="14859" width="0" style="3" hidden="1" customWidth="1"/>
    <col min="14860" max="14860" width="15.140625" style="3" customWidth="1"/>
    <col min="14861" max="14861" width="16.140625" style="3" customWidth="1"/>
    <col min="14862" max="14862" width="14.140625" style="3" customWidth="1"/>
    <col min="14863" max="14868" width="0" style="3" hidden="1" customWidth="1"/>
    <col min="14869" max="14869" width="16" style="3" customWidth="1"/>
    <col min="14870" max="14870" width="13.5703125" style="3" customWidth="1"/>
    <col min="14871" max="14871" width="0" style="3" hidden="1" customWidth="1"/>
    <col min="14872" max="14872" width="12.5703125" style="3" customWidth="1"/>
    <col min="14873" max="14873" width="20.7109375" style="3" customWidth="1"/>
    <col min="14874" max="14874" width="0" style="3" hidden="1" customWidth="1"/>
    <col min="14875" max="14875" width="16.85546875" style="3" customWidth="1"/>
    <col min="14876" max="14876" width="13.85546875" style="3" customWidth="1"/>
    <col min="14877" max="14877" width="9.85546875" style="3" customWidth="1"/>
    <col min="14878" max="14878" width="0" style="3" hidden="1" customWidth="1"/>
    <col min="14879" max="14879" width="14.7109375" style="3" customWidth="1"/>
    <col min="14880" max="14881" width="0" style="3" hidden="1" customWidth="1"/>
    <col min="14882" max="14882" width="20.5703125" style="3" customWidth="1"/>
    <col min="14883" max="14883" width="23" style="3" customWidth="1"/>
    <col min="14884" max="14886" width="0" style="3" hidden="1" customWidth="1"/>
    <col min="14887" max="14887" width="22.5703125" style="3" customWidth="1"/>
    <col min="14888" max="14888" width="22.42578125" style="3" customWidth="1"/>
    <col min="14889" max="14900" width="0" style="3" hidden="1" customWidth="1"/>
    <col min="14901" max="14901" width="25" style="3" customWidth="1"/>
    <col min="14902" max="14902" width="10.7109375" style="3" bestFit="1" customWidth="1"/>
    <col min="14903" max="15090" width="9.140625" style="3"/>
    <col min="15091" max="15091" width="6.140625" style="3" customWidth="1"/>
    <col min="15092" max="15092" width="0" style="3" hidden="1" customWidth="1"/>
    <col min="15093" max="15093" width="32.42578125" style="3" customWidth="1"/>
    <col min="15094" max="15097" width="0" style="3" hidden="1" customWidth="1"/>
    <col min="15098" max="15098" width="11.140625" style="3" customWidth="1"/>
    <col min="15099" max="15099" width="9.28515625" style="3" customWidth="1"/>
    <col min="15100" max="15100" width="12.140625" style="3" customWidth="1"/>
    <col min="15101" max="15101" width="13" style="3" customWidth="1"/>
    <col min="15102" max="15102" width="9.7109375" style="3" customWidth="1"/>
    <col min="15103" max="15103" width="8.7109375" style="3" customWidth="1"/>
    <col min="15104" max="15104" width="13.5703125" style="3" customWidth="1"/>
    <col min="15105" max="15105" width="10.140625" style="3" customWidth="1"/>
    <col min="15106" max="15115" width="0" style="3" hidden="1" customWidth="1"/>
    <col min="15116" max="15116" width="15.140625" style="3" customWidth="1"/>
    <col min="15117" max="15117" width="16.140625" style="3" customWidth="1"/>
    <col min="15118" max="15118" width="14.140625" style="3" customWidth="1"/>
    <col min="15119" max="15124" width="0" style="3" hidden="1" customWidth="1"/>
    <col min="15125" max="15125" width="16" style="3" customWidth="1"/>
    <col min="15126" max="15126" width="13.5703125" style="3" customWidth="1"/>
    <col min="15127" max="15127" width="0" style="3" hidden="1" customWidth="1"/>
    <col min="15128" max="15128" width="12.5703125" style="3" customWidth="1"/>
    <col min="15129" max="15129" width="20.7109375" style="3" customWidth="1"/>
    <col min="15130" max="15130" width="0" style="3" hidden="1" customWidth="1"/>
    <col min="15131" max="15131" width="16.85546875" style="3" customWidth="1"/>
    <col min="15132" max="15132" width="13.85546875" style="3" customWidth="1"/>
    <col min="15133" max="15133" width="9.85546875" style="3" customWidth="1"/>
    <col min="15134" max="15134" width="0" style="3" hidden="1" customWidth="1"/>
    <col min="15135" max="15135" width="14.7109375" style="3" customWidth="1"/>
    <col min="15136" max="15137" width="0" style="3" hidden="1" customWidth="1"/>
    <col min="15138" max="15138" width="20.5703125" style="3" customWidth="1"/>
    <col min="15139" max="15139" width="23" style="3" customWidth="1"/>
    <col min="15140" max="15142" width="0" style="3" hidden="1" customWidth="1"/>
    <col min="15143" max="15143" width="22.5703125" style="3" customWidth="1"/>
    <col min="15144" max="15144" width="22.42578125" style="3" customWidth="1"/>
    <col min="15145" max="15156" width="0" style="3" hidden="1" customWidth="1"/>
    <col min="15157" max="15157" width="25" style="3" customWidth="1"/>
    <col min="15158" max="15158" width="10.7109375" style="3" bestFit="1" customWidth="1"/>
    <col min="15159" max="15346" width="9.140625" style="3"/>
    <col min="15347" max="15347" width="6.140625" style="3" customWidth="1"/>
    <col min="15348" max="15348" width="0" style="3" hidden="1" customWidth="1"/>
    <col min="15349" max="15349" width="32.42578125" style="3" customWidth="1"/>
    <col min="15350" max="15353" width="0" style="3" hidden="1" customWidth="1"/>
    <col min="15354" max="15354" width="11.140625" style="3" customWidth="1"/>
    <col min="15355" max="15355" width="9.28515625" style="3" customWidth="1"/>
    <col min="15356" max="15356" width="12.140625" style="3" customWidth="1"/>
    <col min="15357" max="15357" width="13" style="3" customWidth="1"/>
    <col min="15358" max="15358" width="9.7109375" style="3" customWidth="1"/>
    <col min="15359" max="15359" width="8.7109375" style="3" customWidth="1"/>
    <col min="15360" max="15360" width="13.5703125" style="3" customWidth="1"/>
    <col min="15361" max="15361" width="10.140625" style="3" customWidth="1"/>
    <col min="15362" max="15371" width="0" style="3" hidden="1" customWidth="1"/>
    <col min="15372" max="15372" width="15.140625" style="3" customWidth="1"/>
    <col min="15373" max="15373" width="16.140625" style="3" customWidth="1"/>
    <col min="15374" max="15374" width="14.140625" style="3" customWidth="1"/>
    <col min="15375" max="15380" width="0" style="3" hidden="1" customWidth="1"/>
    <col min="15381" max="15381" width="16" style="3" customWidth="1"/>
    <col min="15382" max="15382" width="13.5703125" style="3" customWidth="1"/>
    <col min="15383" max="15383" width="0" style="3" hidden="1" customWidth="1"/>
    <col min="15384" max="15384" width="12.5703125" style="3" customWidth="1"/>
    <col min="15385" max="15385" width="20.7109375" style="3" customWidth="1"/>
    <col min="15386" max="15386" width="0" style="3" hidden="1" customWidth="1"/>
    <col min="15387" max="15387" width="16.85546875" style="3" customWidth="1"/>
    <col min="15388" max="15388" width="13.85546875" style="3" customWidth="1"/>
    <col min="15389" max="15389" width="9.85546875" style="3" customWidth="1"/>
    <col min="15390" max="15390" width="0" style="3" hidden="1" customWidth="1"/>
    <col min="15391" max="15391" width="14.7109375" style="3" customWidth="1"/>
    <col min="15392" max="15393" width="0" style="3" hidden="1" customWidth="1"/>
    <col min="15394" max="15394" width="20.5703125" style="3" customWidth="1"/>
    <col min="15395" max="15395" width="23" style="3" customWidth="1"/>
    <col min="15396" max="15398" width="0" style="3" hidden="1" customWidth="1"/>
    <col min="15399" max="15399" width="22.5703125" style="3" customWidth="1"/>
    <col min="15400" max="15400" width="22.42578125" style="3" customWidth="1"/>
    <col min="15401" max="15412" width="0" style="3" hidden="1" customWidth="1"/>
    <col min="15413" max="15413" width="25" style="3" customWidth="1"/>
    <col min="15414" max="15414" width="10.7109375" style="3" bestFit="1" customWidth="1"/>
    <col min="15415" max="15602" width="9.140625" style="3"/>
    <col min="15603" max="15603" width="6.140625" style="3" customWidth="1"/>
    <col min="15604" max="15604" width="0" style="3" hidden="1" customWidth="1"/>
    <col min="15605" max="15605" width="32.42578125" style="3" customWidth="1"/>
    <col min="15606" max="15609" width="0" style="3" hidden="1" customWidth="1"/>
    <col min="15610" max="15610" width="11.140625" style="3" customWidth="1"/>
    <col min="15611" max="15611" width="9.28515625" style="3" customWidth="1"/>
    <col min="15612" max="15612" width="12.140625" style="3" customWidth="1"/>
    <col min="15613" max="15613" width="13" style="3" customWidth="1"/>
    <col min="15614" max="15614" width="9.7109375" style="3" customWidth="1"/>
    <col min="15615" max="15615" width="8.7109375" style="3" customWidth="1"/>
    <col min="15616" max="15616" width="13.5703125" style="3" customWidth="1"/>
    <col min="15617" max="15617" width="10.140625" style="3" customWidth="1"/>
    <col min="15618" max="15627" width="0" style="3" hidden="1" customWidth="1"/>
    <col min="15628" max="15628" width="15.140625" style="3" customWidth="1"/>
    <col min="15629" max="15629" width="16.140625" style="3" customWidth="1"/>
    <col min="15630" max="15630" width="14.140625" style="3" customWidth="1"/>
    <col min="15631" max="15636" width="0" style="3" hidden="1" customWidth="1"/>
    <col min="15637" max="15637" width="16" style="3" customWidth="1"/>
    <col min="15638" max="15638" width="13.5703125" style="3" customWidth="1"/>
    <col min="15639" max="15639" width="0" style="3" hidden="1" customWidth="1"/>
    <col min="15640" max="15640" width="12.5703125" style="3" customWidth="1"/>
    <col min="15641" max="15641" width="20.7109375" style="3" customWidth="1"/>
    <col min="15642" max="15642" width="0" style="3" hidden="1" customWidth="1"/>
    <col min="15643" max="15643" width="16.85546875" style="3" customWidth="1"/>
    <col min="15644" max="15644" width="13.85546875" style="3" customWidth="1"/>
    <col min="15645" max="15645" width="9.85546875" style="3" customWidth="1"/>
    <col min="15646" max="15646" width="0" style="3" hidden="1" customWidth="1"/>
    <col min="15647" max="15647" width="14.7109375" style="3" customWidth="1"/>
    <col min="15648" max="15649" width="0" style="3" hidden="1" customWidth="1"/>
    <col min="15650" max="15650" width="20.5703125" style="3" customWidth="1"/>
    <col min="15651" max="15651" width="23" style="3" customWidth="1"/>
    <col min="15652" max="15654" width="0" style="3" hidden="1" customWidth="1"/>
    <col min="15655" max="15655" width="22.5703125" style="3" customWidth="1"/>
    <col min="15656" max="15656" width="22.42578125" style="3" customWidth="1"/>
    <col min="15657" max="15668" width="0" style="3" hidden="1" customWidth="1"/>
    <col min="15669" max="15669" width="25" style="3" customWidth="1"/>
    <col min="15670" max="15670" width="10.7109375" style="3" bestFit="1" customWidth="1"/>
    <col min="15671" max="15858" width="9.140625" style="3"/>
    <col min="15859" max="15859" width="6.140625" style="3" customWidth="1"/>
    <col min="15860" max="15860" width="0" style="3" hidden="1" customWidth="1"/>
    <col min="15861" max="15861" width="32.42578125" style="3" customWidth="1"/>
    <col min="15862" max="15865" width="0" style="3" hidden="1" customWidth="1"/>
    <col min="15866" max="15866" width="11.140625" style="3" customWidth="1"/>
    <col min="15867" max="15867" width="9.28515625" style="3" customWidth="1"/>
    <col min="15868" max="15868" width="12.140625" style="3" customWidth="1"/>
    <col min="15869" max="15869" width="13" style="3" customWidth="1"/>
    <col min="15870" max="15870" width="9.7109375" style="3" customWidth="1"/>
    <col min="15871" max="15871" width="8.7109375" style="3" customWidth="1"/>
    <col min="15872" max="15872" width="13.5703125" style="3" customWidth="1"/>
    <col min="15873" max="15873" width="10.140625" style="3" customWidth="1"/>
    <col min="15874" max="15883" width="0" style="3" hidden="1" customWidth="1"/>
    <col min="15884" max="15884" width="15.140625" style="3" customWidth="1"/>
    <col min="15885" max="15885" width="16.140625" style="3" customWidth="1"/>
    <col min="15886" max="15886" width="14.140625" style="3" customWidth="1"/>
    <col min="15887" max="15892" width="0" style="3" hidden="1" customWidth="1"/>
    <col min="15893" max="15893" width="16" style="3" customWidth="1"/>
    <col min="15894" max="15894" width="13.5703125" style="3" customWidth="1"/>
    <col min="15895" max="15895" width="0" style="3" hidden="1" customWidth="1"/>
    <col min="15896" max="15896" width="12.5703125" style="3" customWidth="1"/>
    <col min="15897" max="15897" width="20.7109375" style="3" customWidth="1"/>
    <col min="15898" max="15898" width="0" style="3" hidden="1" customWidth="1"/>
    <col min="15899" max="15899" width="16.85546875" style="3" customWidth="1"/>
    <col min="15900" max="15900" width="13.85546875" style="3" customWidth="1"/>
    <col min="15901" max="15901" width="9.85546875" style="3" customWidth="1"/>
    <col min="15902" max="15902" width="0" style="3" hidden="1" customWidth="1"/>
    <col min="15903" max="15903" width="14.7109375" style="3" customWidth="1"/>
    <col min="15904" max="15905" width="0" style="3" hidden="1" customWidth="1"/>
    <col min="15906" max="15906" width="20.5703125" style="3" customWidth="1"/>
    <col min="15907" max="15907" width="23" style="3" customWidth="1"/>
    <col min="15908" max="15910" width="0" style="3" hidden="1" customWidth="1"/>
    <col min="15911" max="15911" width="22.5703125" style="3" customWidth="1"/>
    <col min="15912" max="15912" width="22.42578125" style="3" customWidth="1"/>
    <col min="15913" max="15924" width="0" style="3" hidden="1" customWidth="1"/>
    <col min="15925" max="15925" width="25" style="3" customWidth="1"/>
    <col min="15926" max="15926" width="10.7109375" style="3" bestFit="1" customWidth="1"/>
    <col min="15927" max="16114" width="9.140625" style="3"/>
    <col min="16115" max="16115" width="6.140625" style="3" customWidth="1"/>
    <col min="16116" max="16116" width="0" style="3" hidden="1" customWidth="1"/>
    <col min="16117" max="16117" width="32.42578125" style="3" customWidth="1"/>
    <col min="16118" max="16121" width="0" style="3" hidden="1" customWidth="1"/>
    <col min="16122" max="16122" width="11.140625" style="3" customWidth="1"/>
    <col min="16123" max="16123" width="9.28515625" style="3" customWidth="1"/>
    <col min="16124" max="16124" width="12.140625" style="3" customWidth="1"/>
    <col min="16125" max="16125" width="13" style="3" customWidth="1"/>
    <col min="16126" max="16126" width="9.7109375" style="3" customWidth="1"/>
    <col min="16127" max="16127" width="8.7109375" style="3" customWidth="1"/>
    <col min="16128" max="16128" width="13.5703125" style="3" customWidth="1"/>
    <col min="16129" max="16129" width="10.140625" style="3" customWidth="1"/>
    <col min="16130" max="16139" width="0" style="3" hidden="1" customWidth="1"/>
    <col min="16140" max="16140" width="15.140625" style="3" customWidth="1"/>
    <col min="16141" max="16141" width="16.140625" style="3" customWidth="1"/>
    <col min="16142" max="16142" width="14.140625" style="3" customWidth="1"/>
    <col min="16143" max="16148" width="0" style="3" hidden="1" customWidth="1"/>
    <col min="16149" max="16149" width="16" style="3" customWidth="1"/>
    <col min="16150" max="16150" width="13.5703125" style="3" customWidth="1"/>
    <col min="16151" max="16151" width="0" style="3" hidden="1" customWidth="1"/>
    <col min="16152" max="16152" width="12.5703125" style="3" customWidth="1"/>
    <col min="16153" max="16153" width="20.7109375" style="3" customWidth="1"/>
    <col min="16154" max="16154" width="0" style="3" hidden="1" customWidth="1"/>
    <col min="16155" max="16155" width="16.85546875" style="3" customWidth="1"/>
    <col min="16156" max="16156" width="13.85546875" style="3" customWidth="1"/>
    <col min="16157" max="16157" width="9.85546875" style="3" customWidth="1"/>
    <col min="16158" max="16158" width="0" style="3" hidden="1" customWidth="1"/>
    <col min="16159" max="16159" width="14.7109375" style="3" customWidth="1"/>
    <col min="16160" max="16161" width="0" style="3" hidden="1" customWidth="1"/>
    <col min="16162" max="16162" width="20.5703125" style="3" customWidth="1"/>
    <col min="16163" max="16163" width="23" style="3" customWidth="1"/>
    <col min="16164" max="16166" width="0" style="3" hidden="1" customWidth="1"/>
    <col min="16167" max="16167" width="22.5703125" style="3" customWidth="1"/>
    <col min="16168" max="16168" width="22.42578125" style="3" customWidth="1"/>
    <col min="16169" max="16180" width="0" style="3" hidden="1" customWidth="1"/>
    <col min="16181" max="16181" width="25" style="3" customWidth="1"/>
    <col min="16182" max="16182" width="10.7109375" style="3" bestFit="1" customWidth="1"/>
    <col min="16183" max="16384" width="9.140625" style="3"/>
  </cols>
  <sheetData>
    <row r="1" spans="1:54" ht="56.45" customHeight="1" x14ac:dyDescent="0.2">
      <c r="A1" s="250" t="s">
        <v>286</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row>
    <row r="2" spans="1:54" ht="47.25" customHeight="1" x14ac:dyDescent="0.2">
      <c r="A2" s="251" t="s">
        <v>1</v>
      </c>
      <c r="B2" s="251"/>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row>
    <row r="3" spans="1:54" ht="48.75" customHeight="1" x14ac:dyDescent="0.2">
      <c r="A3" s="251" t="s">
        <v>288</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row>
    <row r="4" spans="1:54" ht="63" customHeight="1" x14ac:dyDescent="0.2">
      <c r="A4" s="253" t="s">
        <v>287</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row>
    <row r="5" spans="1:54" s="11" customFormat="1" ht="18" customHeight="1" x14ac:dyDescent="0.25">
      <c r="A5" s="249" t="s">
        <v>4</v>
      </c>
      <c r="B5" s="5"/>
      <c r="C5" s="246" t="s">
        <v>5</v>
      </c>
      <c r="D5" s="246" t="s">
        <v>6</v>
      </c>
      <c r="E5" s="246" t="s">
        <v>7</v>
      </c>
      <c r="F5" s="246" t="s">
        <v>8</v>
      </c>
      <c r="G5" s="246" t="s">
        <v>9</v>
      </c>
      <c r="H5" s="242" t="s">
        <v>10</v>
      </c>
      <c r="I5" s="254"/>
      <c r="J5" s="243"/>
      <c r="K5" s="249" t="s">
        <v>11</v>
      </c>
      <c r="L5" s="242" t="s">
        <v>12</v>
      </c>
      <c r="M5" s="254"/>
      <c r="N5" s="254"/>
      <c r="O5" s="243"/>
      <c r="P5" s="6"/>
      <c r="Q5" s="6"/>
      <c r="R5" s="6"/>
      <c r="S5" s="6"/>
      <c r="T5" s="254" t="s">
        <v>13</v>
      </c>
      <c r="U5" s="254"/>
      <c r="V5" s="6"/>
      <c r="W5" s="6"/>
      <c r="X5" s="6"/>
      <c r="Y5" s="6"/>
      <c r="Z5" s="242" t="s">
        <v>14</v>
      </c>
      <c r="AA5" s="254"/>
      <c r="AB5" s="254"/>
      <c r="AC5" s="254"/>
      <c r="AD5" s="254"/>
      <c r="AE5" s="8"/>
      <c r="AF5" s="242" t="s">
        <v>15</v>
      </c>
      <c r="AG5" s="243"/>
      <c r="AH5" s="7"/>
      <c r="AI5" s="246" t="s">
        <v>16</v>
      </c>
      <c r="AJ5" s="246" t="s">
        <v>17</v>
      </c>
      <c r="AK5" s="249" t="s">
        <v>18</v>
      </c>
      <c r="AL5" s="246" t="s">
        <v>19</v>
      </c>
      <c r="AM5" s="220" t="s">
        <v>20</v>
      </c>
      <c r="AN5" s="224" t="s">
        <v>22</v>
      </c>
      <c r="AO5" s="224"/>
      <c r="AP5" s="224"/>
      <c r="AQ5" s="224"/>
      <c r="AR5" s="224"/>
      <c r="AS5" s="224"/>
      <c r="AT5" s="224"/>
      <c r="AU5" s="224"/>
      <c r="AV5" s="228" t="s">
        <v>162</v>
      </c>
      <c r="AW5" s="228" t="s">
        <v>292</v>
      </c>
      <c r="AX5" s="228" t="s">
        <v>24</v>
      </c>
      <c r="AY5" s="228" t="s">
        <v>25</v>
      </c>
      <c r="AZ5" s="235" t="s">
        <v>30</v>
      </c>
    </row>
    <row r="6" spans="1:54" s="11" customFormat="1" ht="39" customHeight="1" x14ac:dyDescent="0.25">
      <c r="A6" s="249"/>
      <c r="B6" s="12"/>
      <c r="C6" s="247"/>
      <c r="D6" s="247"/>
      <c r="E6" s="247"/>
      <c r="F6" s="247"/>
      <c r="G6" s="247"/>
      <c r="H6" s="244"/>
      <c r="I6" s="223"/>
      <c r="J6" s="245"/>
      <c r="K6" s="249"/>
      <c r="L6" s="255"/>
      <c r="M6" s="256"/>
      <c r="N6" s="256"/>
      <c r="O6" s="257"/>
      <c r="P6" s="14"/>
      <c r="Q6" s="14"/>
      <c r="R6" s="14"/>
      <c r="S6" s="14"/>
      <c r="T6" s="256"/>
      <c r="U6" s="256"/>
      <c r="V6" s="14"/>
      <c r="W6" s="14"/>
      <c r="X6" s="14"/>
      <c r="Y6" s="14"/>
      <c r="Z6" s="255"/>
      <c r="AA6" s="256"/>
      <c r="AB6" s="256"/>
      <c r="AC6" s="256"/>
      <c r="AD6" s="256"/>
      <c r="AE6" s="15"/>
      <c r="AF6" s="244"/>
      <c r="AG6" s="245"/>
      <c r="AH6" s="13"/>
      <c r="AI6" s="247"/>
      <c r="AJ6" s="247"/>
      <c r="AK6" s="249"/>
      <c r="AL6" s="247"/>
      <c r="AM6" s="221"/>
      <c r="AN6" s="224"/>
      <c r="AO6" s="224"/>
      <c r="AP6" s="224"/>
      <c r="AQ6" s="224"/>
      <c r="AR6" s="224"/>
      <c r="AS6" s="224"/>
      <c r="AT6" s="224"/>
      <c r="AU6" s="224"/>
      <c r="AV6" s="229"/>
      <c r="AW6" s="229"/>
      <c r="AX6" s="229"/>
      <c r="AY6" s="229"/>
      <c r="AZ6" s="235"/>
    </row>
    <row r="7" spans="1:54" s="11" customFormat="1" ht="201.75" customHeight="1" x14ac:dyDescent="0.25">
      <c r="A7" s="249"/>
      <c r="B7" s="16"/>
      <c r="C7" s="248"/>
      <c r="D7" s="248"/>
      <c r="E7" s="248"/>
      <c r="F7" s="248"/>
      <c r="G7" s="248"/>
      <c r="H7" s="5" t="s">
        <v>34</v>
      </c>
      <c r="I7" s="5" t="s">
        <v>35</v>
      </c>
      <c r="J7" s="5" t="s">
        <v>36</v>
      </c>
      <c r="K7" s="249"/>
      <c r="L7" s="5" t="s">
        <v>34</v>
      </c>
      <c r="M7" s="5" t="s">
        <v>35</v>
      </c>
      <c r="N7" s="5" t="s">
        <v>36</v>
      </c>
      <c r="O7" s="5" t="s">
        <v>18</v>
      </c>
      <c r="P7" s="5"/>
      <c r="Q7" s="5"/>
      <c r="R7" s="5"/>
      <c r="S7" s="5" t="s">
        <v>37</v>
      </c>
      <c r="T7" s="5" t="s">
        <v>38</v>
      </c>
      <c r="U7" s="5" t="s">
        <v>39</v>
      </c>
      <c r="V7" s="5" t="s">
        <v>40</v>
      </c>
      <c r="W7" s="5" t="s">
        <v>41</v>
      </c>
      <c r="X7" s="5" t="s">
        <v>42</v>
      </c>
      <c r="Y7" s="5" t="s">
        <v>43</v>
      </c>
      <c r="Z7" s="166" t="s">
        <v>289</v>
      </c>
      <c r="AA7" s="167" t="s">
        <v>290</v>
      </c>
      <c r="AB7" s="167" t="s">
        <v>291</v>
      </c>
      <c r="AC7" s="17" t="s">
        <v>47</v>
      </c>
      <c r="AD7" s="17" t="s">
        <v>48</v>
      </c>
      <c r="AE7" s="19"/>
      <c r="AF7" s="18" t="s">
        <v>49</v>
      </c>
      <c r="AG7" s="18" t="s">
        <v>50</v>
      </c>
      <c r="AH7" s="20" t="s">
        <v>51</v>
      </c>
      <c r="AI7" s="248"/>
      <c r="AJ7" s="248"/>
      <c r="AK7" s="249"/>
      <c r="AL7" s="248"/>
      <c r="AM7" s="222"/>
      <c r="AN7" s="21" t="s">
        <v>52</v>
      </c>
      <c r="AO7" s="21" t="s">
        <v>53</v>
      </c>
      <c r="AP7" s="21" t="s">
        <v>54</v>
      </c>
      <c r="AQ7" s="21"/>
      <c r="AR7" s="22" t="s">
        <v>55</v>
      </c>
      <c r="AS7" s="22" t="s">
        <v>56</v>
      </c>
      <c r="AT7" s="22" t="s">
        <v>57</v>
      </c>
      <c r="AU7" s="22" t="s">
        <v>58</v>
      </c>
      <c r="AV7" s="230"/>
      <c r="AW7" s="230"/>
      <c r="AX7" s="230"/>
      <c r="AY7" s="230"/>
      <c r="AZ7" s="235"/>
    </row>
    <row r="8" spans="1:54" s="34" customFormat="1" ht="31.5" x14ac:dyDescent="0.25">
      <c r="A8" s="27">
        <v>1</v>
      </c>
      <c r="B8" s="27"/>
      <c r="C8" s="27">
        <v>2</v>
      </c>
      <c r="D8" s="27">
        <v>3</v>
      </c>
      <c r="E8" s="27"/>
      <c r="F8" s="27"/>
      <c r="G8" s="27"/>
      <c r="H8" s="27">
        <v>4</v>
      </c>
      <c r="I8" s="27">
        <v>5</v>
      </c>
      <c r="J8" s="27">
        <v>6</v>
      </c>
      <c r="K8" s="27">
        <v>3</v>
      </c>
      <c r="L8" s="27">
        <v>4</v>
      </c>
      <c r="M8" s="27">
        <v>5</v>
      </c>
      <c r="N8" s="27">
        <v>6</v>
      </c>
      <c r="O8" s="27">
        <v>7</v>
      </c>
      <c r="P8" s="27"/>
      <c r="Q8" s="27"/>
      <c r="R8" s="27"/>
      <c r="S8" s="27"/>
      <c r="T8" s="27"/>
      <c r="U8" s="27"/>
      <c r="V8" s="27"/>
      <c r="W8" s="27"/>
      <c r="X8" s="27"/>
      <c r="Y8" s="27"/>
      <c r="Z8" s="27">
        <v>8</v>
      </c>
      <c r="AA8" s="27">
        <v>9</v>
      </c>
      <c r="AB8" s="27">
        <v>10</v>
      </c>
      <c r="AC8" s="27">
        <v>16</v>
      </c>
      <c r="AD8" s="27">
        <v>17</v>
      </c>
      <c r="AE8" s="28"/>
      <c r="AF8" s="27"/>
      <c r="AG8" s="27"/>
      <c r="AH8" s="27"/>
      <c r="AI8" s="27" t="s">
        <v>65</v>
      </c>
      <c r="AJ8" s="27">
        <v>12</v>
      </c>
      <c r="AK8" s="27">
        <v>21</v>
      </c>
      <c r="AL8" s="27">
        <v>13</v>
      </c>
      <c r="AM8" s="27" t="s">
        <v>66</v>
      </c>
      <c r="AN8" s="29">
        <v>15</v>
      </c>
      <c r="AO8" s="27">
        <v>16</v>
      </c>
      <c r="AP8" s="27">
        <v>17</v>
      </c>
      <c r="AQ8" s="27"/>
      <c r="AR8" s="27">
        <v>18</v>
      </c>
      <c r="AS8" s="27">
        <v>19</v>
      </c>
      <c r="AT8" s="27"/>
      <c r="AU8" s="27" t="s">
        <v>67</v>
      </c>
      <c r="AV8" s="27"/>
      <c r="AW8" s="27" t="s">
        <v>68</v>
      </c>
      <c r="AX8" s="27" t="s">
        <v>69</v>
      </c>
      <c r="AY8" s="27" t="s">
        <v>70</v>
      </c>
      <c r="AZ8" s="219">
        <v>35</v>
      </c>
    </row>
    <row r="9" spans="1:54" s="47" customFormat="1" ht="48" customHeight="1" x14ac:dyDescent="0.25">
      <c r="A9" s="35"/>
      <c r="B9" s="35"/>
      <c r="C9" s="36" t="s">
        <v>71</v>
      </c>
      <c r="D9" s="37"/>
      <c r="E9" s="38"/>
      <c r="F9" s="38"/>
      <c r="G9" s="38"/>
      <c r="H9" s="39"/>
      <c r="I9" s="39"/>
      <c r="J9" s="38"/>
      <c r="K9" s="40"/>
      <c r="L9" s="41"/>
      <c r="M9" s="41"/>
      <c r="N9" s="42"/>
      <c r="O9" s="43"/>
      <c r="P9" s="43"/>
      <c r="Q9" s="43"/>
      <c r="R9" s="43"/>
      <c r="S9" s="43"/>
      <c r="T9" s="43">
        <v>5638.9000000000005</v>
      </c>
      <c r="U9" s="43">
        <v>0</v>
      </c>
      <c r="V9" s="43"/>
      <c r="W9" s="43"/>
      <c r="X9" s="43"/>
      <c r="Y9" s="43"/>
      <c r="Z9" s="111">
        <f t="shared" ref="Z9:AH9" si="0">SUM(Z10:Z127)</f>
        <v>11231</v>
      </c>
      <c r="AA9" s="111">
        <f t="shared" si="0"/>
        <v>3178.8</v>
      </c>
      <c r="AB9" s="111">
        <f t="shared" si="0"/>
        <v>89.3</v>
      </c>
      <c r="AC9" s="45">
        <f t="shared" si="0"/>
        <v>0</v>
      </c>
      <c r="AD9" s="45">
        <f t="shared" si="0"/>
        <v>0</v>
      </c>
      <c r="AE9" s="45">
        <f t="shared" si="0"/>
        <v>0</v>
      </c>
      <c r="AF9" s="45">
        <f t="shared" si="0"/>
        <v>0</v>
      </c>
      <c r="AG9" s="45">
        <f t="shared" si="0"/>
        <v>0</v>
      </c>
      <c r="AH9" s="45">
        <f t="shared" si="0"/>
        <v>0</v>
      </c>
      <c r="AI9" s="111">
        <f>SUM(AI10:AI127)</f>
        <v>14499.099999999999</v>
      </c>
      <c r="AJ9" s="111">
        <f>SUM(AJ10:AJ127)</f>
        <v>14499.100000000002</v>
      </c>
      <c r="AK9" s="45">
        <f>SUM(AK10:AK45)</f>
        <v>0</v>
      </c>
      <c r="AL9" s="45"/>
      <c r="AM9" s="45">
        <f t="shared" ref="AM9" si="1">SUM(AM10:AM127)</f>
        <v>1159928000</v>
      </c>
      <c r="AN9" s="45"/>
      <c r="AO9" s="112"/>
      <c r="AP9" s="45"/>
      <c r="AQ9" s="45">
        <f t="shared" ref="AQ9:AT9" si="2">SUM(AQ10:AQ45)</f>
        <v>0</v>
      </c>
      <c r="AR9" s="45"/>
      <c r="AS9" s="45">
        <f t="shared" si="2"/>
        <v>0</v>
      </c>
      <c r="AT9" s="45">
        <f t="shared" si="2"/>
        <v>0</v>
      </c>
      <c r="AU9" s="45">
        <f>SUM(AU10:AU127)</f>
        <v>185228500</v>
      </c>
      <c r="AV9" s="45">
        <f t="shared" ref="AV9:AX9" si="3">SUM(AV10:AV127)</f>
        <v>217486500</v>
      </c>
      <c r="AW9" s="45">
        <f t="shared" si="3"/>
        <v>5799640000</v>
      </c>
      <c r="AX9" s="45">
        <f t="shared" si="3"/>
        <v>7362283000</v>
      </c>
      <c r="AY9" s="215">
        <f>SUM(AY10:AY127)</f>
        <v>7362283000</v>
      </c>
      <c r="AZ9" s="45">
        <f t="shared" ref="AZ9" si="4">SUM(AZ10:AZ32)</f>
        <v>0</v>
      </c>
      <c r="BA9" s="46"/>
    </row>
    <row r="10" spans="1:54" s="47" customFormat="1" ht="68.25" customHeight="1" x14ac:dyDescent="0.25">
      <c r="A10" s="48">
        <f>IF(C10=C9,A9,A9+1)</f>
        <v>1</v>
      </c>
      <c r="B10" s="48"/>
      <c r="C10" s="40" t="s">
        <v>72</v>
      </c>
      <c r="D10" s="37"/>
      <c r="E10" s="49"/>
      <c r="F10" s="49"/>
      <c r="G10" s="49"/>
      <c r="H10" s="50"/>
      <c r="I10" s="50">
        <v>18</v>
      </c>
      <c r="J10" s="50">
        <v>168</v>
      </c>
      <c r="K10" s="50" t="s">
        <v>73</v>
      </c>
      <c r="L10" s="50">
        <v>664</v>
      </c>
      <c r="M10" s="50">
        <v>46</v>
      </c>
      <c r="N10" s="51">
        <v>7574.8</v>
      </c>
      <c r="O10" s="50" t="s">
        <v>74</v>
      </c>
      <c r="P10" s="50">
        <v>0</v>
      </c>
      <c r="Q10" s="50" t="s">
        <v>75</v>
      </c>
      <c r="R10" s="50" t="s">
        <v>76</v>
      </c>
      <c r="S10" s="50">
        <v>68.3</v>
      </c>
      <c r="T10" s="50">
        <v>68.3</v>
      </c>
      <c r="U10" s="50">
        <v>0</v>
      </c>
      <c r="V10" s="50">
        <v>0</v>
      </c>
      <c r="W10" s="50">
        <v>0</v>
      </c>
      <c r="X10" s="50">
        <v>0</v>
      </c>
      <c r="Y10" s="50">
        <v>0</v>
      </c>
      <c r="Z10" s="42">
        <v>168</v>
      </c>
      <c r="AA10" s="42"/>
      <c r="AB10" s="42"/>
      <c r="AC10" s="52"/>
      <c r="AD10" s="52"/>
      <c r="AE10" s="53"/>
      <c r="AF10" s="52"/>
      <c r="AG10" s="52"/>
      <c r="AH10" s="52"/>
      <c r="AI10" s="54">
        <f>SUM(Z10:AB10)</f>
        <v>168</v>
      </c>
      <c r="AJ10" s="55">
        <f>IF(C10=C9,"",SUMIF($C$10:$C$180,C10,$AI$10:$AI$180))</f>
        <v>401</v>
      </c>
      <c r="AK10" s="41"/>
      <c r="AL10" s="56">
        <v>80000</v>
      </c>
      <c r="AM10" s="57">
        <f>+AI10*AL10</f>
        <v>13440000</v>
      </c>
      <c r="AN10" s="165" t="s">
        <v>348</v>
      </c>
      <c r="AO10" s="59">
        <f t="shared" ref="AO10:AO41" si="5">+AI10</f>
        <v>168</v>
      </c>
      <c r="AP10" s="60" t="s">
        <v>78</v>
      </c>
      <c r="AQ10" s="61"/>
      <c r="AR10" s="56">
        <v>12500</v>
      </c>
      <c r="AS10" s="62"/>
      <c r="AT10" s="62"/>
      <c r="AU10" s="63">
        <f>+AO10*AR10</f>
        <v>2100000</v>
      </c>
      <c r="AV10" s="63">
        <f t="shared" ref="AV10:AV41" si="6">+AI10*15000</f>
        <v>2520000</v>
      </c>
      <c r="AW10" s="64">
        <f t="shared" ref="AW10:AW41" si="7">+AI10*AL10*5</f>
        <v>67200000</v>
      </c>
      <c r="AX10" s="64">
        <f t="shared" ref="AX10:AX41" si="8">+AM10+AU10+AW10+AV10</f>
        <v>85260000</v>
      </c>
      <c r="AY10" s="217">
        <f t="shared" ref="AY10:AY41" si="9">IF(C10=C9,"",SUMIF($C$10:$C$123,C10,$AX$10:$AX$123))</f>
        <v>202692000</v>
      </c>
      <c r="AZ10" s="71"/>
      <c r="BA10" s="216"/>
      <c r="BB10" s="75"/>
    </row>
    <row r="11" spans="1:54" ht="54" customHeight="1" x14ac:dyDescent="0.3">
      <c r="A11" s="48">
        <f>IF(C11=C10,A10,A10+1)</f>
        <v>1</v>
      </c>
      <c r="C11" s="40" t="str">
        <f>+'[1]Lập dự thảo 17,3,2026'!B52</f>
        <v>Nguyễn Văn Đoàn (Hoàng Thị Diễm)</v>
      </c>
      <c r="H11" s="50">
        <v>0</v>
      </c>
      <c r="I11" s="50">
        <v>18</v>
      </c>
      <c r="J11" s="51">
        <v>204</v>
      </c>
      <c r="K11" s="43" t="s">
        <v>93</v>
      </c>
      <c r="L11" s="41">
        <v>765</v>
      </c>
      <c r="M11" s="41">
        <v>46</v>
      </c>
      <c r="N11" s="42">
        <v>479.7</v>
      </c>
      <c r="O11" s="42" t="s">
        <v>76</v>
      </c>
      <c r="P11" s="101">
        <v>0</v>
      </c>
      <c r="Q11" s="101" t="s">
        <v>109</v>
      </c>
      <c r="R11" s="101" t="s">
        <v>76</v>
      </c>
      <c r="S11" s="101">
        <v>479.7</v>
      </c>
      <c r="T11" s="101">
        <v>479.7</v>
      </c>
      <c r="U11" s="101">
        <v>0</v>
      </c>
      <c r="V11" s="101">
        <v>0</v>
      </c>
      <c r="W11" s="101">
        <v>0</v>
      </c>
      <c r="X11" s="101">
        <v>0</v>
      </c>
      <c r="Y11" s="101">
        <v>0</v>
      </c>
      <c r="Z11" s="42">
        <v>204</v>
      </c>
      <c r="AA11" s="42">
        <v>29</v>
      </c>
      <c r="AB11" s="42"/>
      <c r="AC11" s="52"/>
      <c r="AD11" s="52"/>
      <c r="AE11" s="53"/>
      <c r="AF11" s="52"/>
      <c r="AG11" s="52"/>
      <c r="AH11" s="52"/>
      <c r="AI11" s="54">
        <f>SUM(Z11:AB11)</f>
        <v>233</v>
      </c>
      <c r="AJ11" s="55" t="str">
        <f t="shared" ref="AJ11:AJ74" si="10">IF(C11=C10,"",SUMIF($C$10:$C$180,C11,$AI$10:$AI$180))</f>
        <v/>
      </c>
      <c r="AK11" s="41"/>
      <c r="AL11" s="56">
        <v>80000</v>
      </c>
      <c r="AM11" s="57">
        <f>+AI11*AL11</f>
        <v>18640000</v>
      </c>
      <c r="AN11" s="58" t="s">
        <v>77</v>
      </c>
      <c r="AO11" s="59">
        <f t="shared" si="5"/>
        <v>233</v>
      </c>
      <c r="AP11" s="60" t="s">
        <v>78</v>
      </c>
      <c r="AQ11" s="61"/>
      <c r="AR11" s="56">
        <v>9000</v>
      </c>
      <c r="AS11" s="62"/>
      <c r="AT11" s="62"/>
      <c r="AU11" s="63">
        <f>+AO11*AR11</f>
        <v>2097000</v>
      </c>
      <c r="AV11" s="63">
        <f t="shared" si="6"/>
        <v>3495000</v>
      </c>
      <c r="AW11" s="64">
        <f t="shared" si="7"/>
        <v>93200000</v>
      </c>
      <c r="AX11" s="64">
        <f t="shared" si="8"/>
        <v>117432000</v>
      </c>
      <c r="AY11" s="217" t="str">
        <f t="shared" si="9"/>
        <v/>
      </c>
      <c r="AZ11" s="113"/>
      <c r="BA11" s="216"/>
    </row>
    <row r="12" spans="1:54" s="47" customFormat="1" ht="68.25" customHeight="1" x14ac:dyDescent="0.25">
      <c r="A12" s="48">
        <f>IF(C12=C10,A10,A10+1)</f>
        <v>2</v>
      </c>
      <c r="B12" s="48"/>
      <c r="C12" s="40" t="s">
        <v>84</v>
      </c>
      <c r="D12" s="37"/>
      <c r="E12" s="49"/>
      <c r="F12" s="49"/>
      <c r="G12" s="49"/>
      <c r="H12" s="50"/>
      <c r="I12" s="50">
        <v>18</v>
      </c>
      <c r="J12" s="50">
        <v>372</v>
      </c>
      <c r="K12" s="50" t="s">
        <v>81</v>
      </c>
      <c r="L12" s="50">
        <v>664</v>
      </c>
      <c r="M12" s="50">
        <v>46</v>
      </c>
      <c r="N12" s="51">
        <v>7574.8</v>
      </c>
      <c r="O12" s="50" t="s">
        <v>74</v>
      </c>
      <c r="P12" s="50" t="s">
        <v>85</v>
      </c>
      <c r="Q12" s="50" t="s">
        <v>85</v>
      </c>
      <c r="R12" s="50" t="s">
        <v>86</v>
      </c>
      <c r="S12" s="50">
        <v>104.2</v>
      </c>
      <c r="T12" s="50">
        <v>104.2</v>
      </c>
      <c r="U12" s="50">
        <v>0</v>
      </c>
      <c r="V12" s="50">
        <v>0</v>
      </c>
      <c r="W12" s="50">
        <v>0</v>
      </c>
      <c r="X12" s="50">
        <v>0</v>
      </c>
      <c r="Y12" s="50">
        <v>0</v>
      </c>
      <c r="Z12" s="42">
        <v>372</v>
      </c>
      <c r="AA12" s="42"/>
      <c r="AB12" s="42"/>
      <c r="AC12" s="52"/>
      <c r="AD12" s="52"/>
      <c r="AE12" s="53"/>
      <c r="AF12" s="52"/>
      <c r="AG12" s="52"/>
      <c r="AH12" s="52"/>
      <c r="AI12" s="54">
        <f t="shared" ref="AI12:AI46" si="11">SUM(Z12:AB12)</f>
        <v>372</v>
      </c>
      <c r="AJ12" s="55">
        <f t="shared" si="10"/>
        <v>372</v>
      </c>
      <c r="AK12" s="41"/>
      <c r="AL12" s="56">
        <v>80000</v>
      </c>
      <c r="AM12" s="57">
        <f t="shared" ref="AM12:AM45" si="12">+AI12*AL12</f>
        <v>29760000</v>
      </c>
      <c r="AN12" s="165" t="s">
        <v>348</v>
      </c>
      <c r="AO12" s="59">
        <f t="shared" si="5"/>
        <v>372</v>
      </c>
      <c r="AP12" s="60" t="s">
        <v>78</v>
      </c>
      <c r="AQ12" s="61"/>
      <c r="AR12" s="56">
        <v>12500</v>
      </c>
      <c r="AS12" s="62"/>
      <c r="AT12" s="62"/>
      <c r="AU12" s="63">
        <f t="shared" ref="AU12:AU45" si="13">+AO12*AR12</f>
        <v>4650000</v>
      </c>
      <c r="AV12" s="63">
        <f t="shared" si="6"/>
        <v>5580000</v>
      </c>
      <c r="AW12" s="64">
        <f t="shared" si="7"/>
        <v>148800000</v>
      </c>
      <c r="AX12" s="64">
        <f t="shared" si="8"/>
        <v>188790000</v>
      </c>
      <c r="AY12" s="217">
        <f t="shared" si="9"/>
        <v>188790000</v>
      </c>
      <c r="AZ12" s="71"/>
      <c r="BA12" s="216"/>
      <c r="BB12" s="75"/>
    </row>
    <row r="13" spans="1:54" s="47" customFormat="1" ht="68.25" customHeight="1" x14ac:dyDescent="0.25">
      <c r="A13" s="48">
        <f t="shared" ref="A13:A73" si="14">IF(C13=C12,A12,A12+1)</f>
        <v>3</v>
      </c>
      <c r="B13" s="48"/>
      <c r="C13" s="40" t="s">
        <v>249</v>
      </c>
      <c r="D13" s="37"/>
      <c r="E13" s="49"/>
      <c r="F13" s="49"/>
      <c r="G13" s="49"/>
      <c r="H13" s="50"/>
      <c r="I13" s="50">
        <v>18</v>
      </c>
      <c r="J13" s="50">
        <v>168</v>
      </c>
      <c r="K13" s="50" t="s">
        <v>93</v>
      </c>
      <c r="L13" s="50">
        <v>664</v>
      </c>
      <c r="M13" s="50">
        <v>46</v>
      </c>
      <c r="N13" s="51">
        <v>7574.8</v>
      </c>
      <c r="O13" s="50" t="s">
        <v>74</v>
      </c>
      <c r="P13" s="50" t="s">
        <v>94</v>
      </c>
      <c r="Q13" s="50" t="s">
        <v>94</v>
      </c>
      <c r="R13" s="50" t="s">
        <v>83</v>
      </c>
      <c r="S13" s="50">
        <v>1388.5</v>
      </c>
      <c r="T13" s="50">
        <v>1388.5</v>
      </c>
      <c r="U13" s="50">
        <v>0</v>
      </c>
      <c r="V13" s="50" t="e">
        <v>#REF!</v>
      </c>
      <c r="W13" s="50">
        <v>0</v>
      </c>
      <c r="X13" s="50">
        <v>5</v>
      </c>
      <c r="Y13" s="50" t="s">
        <v>89</v>
      </c>
      <c r="Z13" s="42">
        <v>168</v>
      </c>
      <c r="AA13" s="42"/>
      <c r="AB13" s="42"/>
      <c r="AC13" s="52"/>
      <c r="AD13" s="52"/>
      <c r="AE13" s="53"/>
      <c r="AF13" s="52"/>
      <c r="AG13" s="52"/>
      <c r="AH13" s="52"/>
      <c r="AI13" s="54">
        <f t="shared" si="11"/>
        <v>168</v>
      </c>
      <c r="AJ13" s="55">
        <f t="shared" si="10"/>
        <v>168</v>
      </c>
      <c r="AK13" s="41"/>
      <c r="AL13" s="56">
        <v>80000</v>
      </c>
      <c r="AM13" s="57">
        <f t="shared" si="12"/>
        <v>13440000</v>
      </c>
      <c r="AN13" s="165" t="s">
        <v>348</v>
      </c>
      <c r="AO13" s="59">
        <f t="shared" si="5"/>
        <v>168</v>
      </c>
      <c r="AP13" s="60" t="s">
        <v>78</v>
      </c>
      <c r="AQ13" s="61"/>
      <c r="AR13" s="56">
        <v>12500</v>
      </c>
      <c r="AS13" s="62"/>
      <c r="AT13" s="62"/>
      <c r="AU13" s="63">
        <f t="shared" si="13"/>
        <v>2100000</v>
      </c>
      <c r="AV13" s="63">
        <f t="shared" si="6"/>
        <v>2520000</v>
      </c>
      <c r="AW13" s="64">
        <f t="shared" si="7"/>
        <v>67200000</v>
      </c>
      <c r="AX13" s="64">
        <f t="shared" si="8"/>
        <v>85260000</v>
      </c>
      <c r="AY13" s="217">
        <f t="shared" si="9"/>
        <v>85260000</v>
      </c>
      <c r="AZ13" s="71"/>
      <c r="BA13" s="216"/>
      <c r="BB13" s="75"/>
    </row>
    <row r="14" spans="1:54" s="47" customFormat="1" ht="68.25" customHeight="1" x14ac:dyDescent="0.25">
      <c r="A14" s="48">
        <f t="shared" si="14"/>
        <v>4</v>
      </c>
      <c r="B14" s="48"/>
      <c r="C14" s="40" t="s">
        <v>95</v>
      </c>
      <c r="D14" s="37"/>
      <c r="E14" s="49"/>
      <c r="F14" s="49"/>
      <c r="G14" s="49"/>
      <c r="H14" s="50"/>
      <c r="I14" s="50">
        <v>18</v>
      </c>
      <c r="J14" s="50">
        <v>120</v>
      </c>
      <c r="K14" s="50" t="s">
        <v>81</v>
      </c>
      <c r="L14" s="50">
        <v>664</v>
      </c>
      <c r="M14" s="50">
        <v>46</v>
      </c>
      <c r="N14" s="51">
        <v>7574.8</v>
      </c>
      <c r="O14" s="50" t="s">
        <v>74</v>
      </c>
      <c r="P14" s="50" t="s">
        <v>96</v>
      </c>
      <c r="Q14" s="50" t="s">
        <v>96</v>
      </c>
      <c r="R14" s="50" t="s">
        <v>83</v>
      </c>
      <c r="S14" s="50">
        <v>689.3</v>
      </c>
      <c r="T14" s="50">
        <v>689.3</v>
      </c>
      <c r="U14" s="50">
        <v>0</v>
      </c>
      <c r="V14" s="50">
        <v>0</v>
      </c>
      <c r="W14" s="50">
        <v>0</v>
      </c>
      <c r="X14" s="50">
        <v>0</v>
      </c>
      <c r="Y14" s="50" t="s">
        <v>89</v>
      </c>
      <c r="Z14" s="42">
        <v>120</v>
      </c>
      <c r="AA14" s="42"/>
      <c r="AB14" s="42"/>
      <c r="AC14" s="52"/>
      <c r="AD14" s="52"/>
      <c r="AE14" s="53"/>
      <c r="AF14" s="52"/>
      <c r="AG14" s="52"/>
      <c r="AH14" s="52"/>
      <c r="AI14" s="54">
        <f t="shared" si="11"/>
        <v>120</v>
      </c>
      <c r="AJ14" s="55">
        <f t="shared" si="10"/>
        <v>120</v>
      </c>
      <c r="AK14" s="41"/>
      <c r="AL14" s="56">
        <v>80000</v>
      </c>
      <c r="AM14" s="57">
        <f t="shared" si="12"/>
        <v>9600000</v>
      </c>
      <c r="AN14" s="165" t="s">
        <v>348</v>
      </c>
      <c r="AO14" s="59">
        <f t="shared" si="5"/>
        <v>120</v>
      </c>
      <c r="AP14" s="60" t="s">
        <v>78</v>
      </c>
      <c r="AQ14" s="61"/>
      <c r="AR14" s="56">
        <v>12500</v>
      </c>
      <c r="AS14" s="62"/>
      <c r="AT14" s="62"/>
      <c r="AU14" s="63">
        <f t="shared" si="13"/>
        <v>1500000</v>
      </c>
      <c r="AV14" s="63">
        <f t="shared" si="6"/>
        <v>1800000</v>
      </c>
      <c r="AW14" s="64">
        <f t="shared" si="7"/>
        <v>48000000</v>
      </c>
      <c r="AX14" s="64">
        <f t="shared" si="8"/>
        <v>60900000</v>
      </c>
      <c r="AY14" s="217">
        <f t="shared" si="9"/>
        <v>60900000</v>
      </c>
      <c r="AZ14" s="71"/>
      <c r="BA14" s="216"/>
      <c r="BB14" s="75"/>
    </row>
    <row r="15" spans="1:54" s="47" customFormat="1" ht="68.25" customHeight="1" x14ac:dyDescent="0.25">
      <c r="A15" s="48">
        <f t="shared" si="14"/>
        <v>5</v>
      </c>
      <c r="B15" s="48"/>
      <c r="C15" s="40" t="s">
        <v>250</v>
      </c>
      <c r="D15" s="37"/>
      <c r="E15" s="49"/>
      <c r="F15" s="49"/>
      <c r="G15" s="49"/>
      <c r="H15" s="50"/>
      <c r="I15" s="50">
        <v>18</v>
      </c>
      <c r="J15" s="50">
        <v>72</v>
      </c>
      <c r="K15" s="50" t="s">
        <v>81</v>
      </c>
      <c r="L15" s="50">
        <v>664</v>
      </c>
      <c r="M15" s="50">
        <v>46</v>
      </c>
      <c r="N15" s="51">
        <v>7574.8</v>
      </c>
      <c r="O15" s="50" t="s">
        <v>74</v>
      </c>
      <c r="P15" s="50">
        <v>0</v>
      </c>
      <c r="Q15" s="50" t="s">
        <v>96</v>
      </c>
      <c r="R15" s="50" t="s">
        <v>83</v>
      </c>
      <c r="S15" s="50">
        <v>689.3</v>
      </c>
      <c r="T15" s="50">
        <v>689.3</v>
      </c>
      <c r="U15" s="50">
        <v>0</v>
      </c>
      <c r="V15" s="50">
        <v>0</v>
      </c>
      <c r="W15" s="50">
        <v>0</v>
      </c>
      <c r="X15" s="50">
        <v>0</v>
      </c>
      <c r="Y15" s="50">
        <v>0</v>
      </c>
      <c r="Z15" s="42">
        <v>72</v>
      </c>
      <c r="AA15" s="42"/>
      <c r="AB15" s="42"/>
      <c r="AC15" s="52"/>
      <c r="AD15" s="52"/>
      <c r="AE15" s="53"/>
      <c r="AF15" s="52"/>
      <c r="AG15" s="52"/>
      <c r="AH15" s="52"/>
      <c r="AI15" s="54">
        <f t="shared" si="11"/>
        <v>72</v>
      </c>
      <c r="AJ15" s="55">
        <f t="shared" si="10"/>
        <v>72</v>
      </c>
      <c r="AK15" s="41"/>
      <c r="AL15" s="56">
        <v>80000</v>
      </c>
      <c r="AM15" s="57">
        <f t="shared" si="12"/>
        <v>5760000</v>
      </c>
      <c r="AN15" s="165" t="s">
        <v>348</v>
      </c>
      <c r="AO15" s="59">
        <f t="shared" si="5"/>
        <v>72</v>
      </c>
      <c r="AP15" s="60" t="s">
        <v>78</v>
      </c>
      <c r="AQ15" s="61"/>
      <c r="AR15" s="56">
        <v>12500</v>
      </c>
      <c r="AS15" s="62"/>
      <c r="AT15" s="62"/>
      <c r="AU15" s="63">
        <f t="shared" si="13"/>
        <v>900000</v>
      </c>
      <c r="AV15" s="63">
        <f t="shared" si="6"/>
        <v>1080000</v>
      </c>
      <c r="AW15" s="64">
        <f t="shared" si="7"/>
        <v>28800000</v>
      </c>
      <c r="AX15" s="64">
        <f t="shared" si="8"/>
        <v>36540000</v>
      </c>
      <c r="AY15" s="217">
        <f t="shared" si="9"/>
        <v>36540000</v>
      </c>
      <c r="AZ15" s="71"/>
      <c r="BA15" s="216"/>
      <c r="BB15" s="75"/>
    </row>
    <row r="16" spans="1:54" s="47" customFormat="1" ht="68.25" customHeight="1" x14ac:dyDescent="0.25">
      <c r="A16" s="48">
        <f t="shared" si="14"/>
        <v>6</v>
      </c>
      <c r="B16" s="48"/>
      <c r="C16" s="40" t="s">
        <v>251</v>
      </c>
      <c r="D16" s="37"/>
      <c r="E16" s="49"/>
      <c r="F16" s="49"/>
      <c r="G16" s="49"/>
      <c r="H16" s="50"/>
      <c r="I16" s="50">
        <v>18</v>
      </c>
      <c r="J16" s="50">
        <v>360</v>
      </c>
      <c r="K16" s="50" t="s">
        <v>81</v>
      </c>
      <c r="L16" s="50">
        <v>664</v>
      </c>
      <c r="M16" s="50">
        <v>46</v>
      </c>
      <c r="N16" s="51">
        <v>7574.8</v>
      </c>
      <c r="O16" s="50" t="s">
        <v>74</v>
      </c>
      <c r="P16" s="50" t="s">
        <v>99</v>
      </c>
      <c r="Q16" s="50" t="s">
        <v>99</v>
      </c>
      <c r="R16" s="50" t="s">
        <v>86</v>
      </c>
      <c r="S16" s="50">
        <v>60.9</v>
      </c>
      <c r="T16" s="50">
        <v>60.9</v>
      </c>
      <c r="U16" s="50">
        <v>0</v>
      </c>
      <c r="V16" s="50">
        <v>0</v>
      </c>
      <c r="W16" s="50">
        <v>0</v>
      </c>
      <c r="X16" s="50">
        <v>0</v>
      </c>
      <c r="Y16" s="50">
        <v>0</v>
      </c>
      <c r="Z16" s="42">
        <v>360</v>
      </c>
      <c r="AA16" s="42"/>
      <c r="AB16" s="42"/>
      <c r="AC16" s="52"/>
      <c r="AD16" s="52"/>
      <c r="AE16" s="53"/>
      <c r="AF16" s="52"/>
      <c r="AG16" s="52"/>
      <c r="AH16" s="52"/>
      <c r="AI16" s="54">
        <f t="shared" si="11"/>
        <v>360</v>
      </c>
      <c r="AJ16" s="55">
        <f t="shared" si="10"/>
        <v>360</v>
      </c>
      <c r="AK16" s="41"/>
      <c r="AL16" s="56">
        <v>80000</v>
      </c>
      <c r="AM16" s="57">
        <f t="shared" si="12"/>
        <v>28800000</v>
      </c>
      <c r="AN16" s="165" t="s">
        <v>348</v>
      </c>
      <c r="AO16" s="59">
        <f t="shared" si="5"/>
        <v>360</v>
      </c>
      <c r="AP16" s="60" t="s">
        <v>78</v>
      </c>
      <c r="AQ16" s="61"/>
      <c r="AR16" s="56">
        <v>12500</v>
      </c>
      <c r="AS16" s="62"/>
      <c r="AT16" s="62"/>
      <c r="AU16" s="63">
        <f t="shared" si="13"/>
        <v>4500000</v>
      </c>
      <c r="AV16" s="63">
        <f t="shared" si="6"/>
        <v>5400000</v>
      </c>
      <c r="AW16" s="64">
        <f t="shared" si="7"/>
        <v>144000000</v>
      </c>
      <c r="AX16" s="64">
        <f t="shared" si="8"/>
        <v>182700000</v>
      </c>
      <c r="AY16" s="217">
        <f t="shared" si="9"/>
        <v>182700000</v>
      </c>
      <c r="AZ16" s="71"/>
      <c r="BA16" s="216"/>
      <c r="BB16" s="75"/>
    </row>
    <row r="17" spans="1:54" s="47" customFormat="1" ht="68.25" customHeight="1" x14ac:dyDescent="0.25">
      <c r="A17" s="48">
        <f t="shared" si="14"/>
        <v>7</v>
      </c>
      <c r="B17" s="48"/>
      <c r="C17" s="40" t="s">
        <v>100</v>
      </c>
      <c r="D17" s="37"/>
      <c r="E17" s="49"/>
      <c r="F17" s="49"/>
      <c r="G17" s="49"/>
      <c r="H17" s="50"/>
      <c r="I17" s="50">
        <v>18</v>
      </c>
      <c r="J17" s="50">
        <v>192</v>
      </c>
      <c r="K17" s="50" t="s">
        <v>81</v>
      </c>
      <c r="L17" s="50">
        <v>664</v>
      </c>
      <c r="M17" s="50">
        <v>46</v>
      </c>
      <c r="N17" s="51">
        <v>7574.8</v>
      </c>
      <c r="O17" s="50" t="s">
        <v>74</v>
      </c>
      <c r="P17" s="50" t="s">
        <v>101</v>
      </c>
      <c r="Q17" s="50" t="s">
        <v>101</v>
      </c>
      <c r="R17" s="50" t="s">
        <v>86</v>
      </c>
      <c r="S17" s="50">
        <v>30.4</v>
      </c>
      <c r="T17" s="50">
        <v>30.4</v>
      </c>
      <c r="U17" s="50">
        <v>0</v>
      </c>
      <c r="V17" s="50">
        <v>0</v>
      </c>
      <c r="W17" s="50">
        <v>0</v>
      </c>
      <c r="X17" s="50">
        <v>0</v>
      </c>
      <c r="Y17" s="50">
        <v>0</v>
      </c>
      <c r="Z17" s="42">
        <v>192</v>
      </c>
      <c r="AA17" s="42"/>
      <c r="AB17" s="42"/>
      <c r="AC17" s="52"/>
      <c r="AD17" s="52"/>
      <c r="AE17" s="53"/>
      <c r="AF17" s="52"/>
      <c r="AG17" s="52"/>
      <c r="AH17" s="52"/>
      <c r="AI17" s="54">
        <f t="shared" si="11"/>
        <v>192</v>
      </c>
      <c r="AJ17" s="55">
        <f t="shared" si="10"/>
        <v>192</v>
      </c>
      <c r="AK17" s="41"/>
      <c r="AL17" s="56">
        <v>80000</v>
      </c>
      <c r="AM17" s="57">
        <f t="shared" si="12"/>
        <v>15360000</v>
      </c>
      <c r="AN17" s="165" t="s">
        <v>348</v>
      </c>
      <c r="AO17" s="59">
        <f t="shared" si="5"/>
        <v>192</v>
      </c>
      <c r="AP17" s="60" t="s">
        <v>78</v>
      </c>
      <c r="AQ17" s="61"/>
      <c r="AR17" s="56">
        <v>12500</v>
      </c>
      <c r="AS17" s="62"/>
      <c r="AT17" s="62"/>
      <c r="AU17" s="63">
        <f t="shared" si="13"/>
        <v>2400000</v>
      </c>
      <c r="AV17" s="63">
        <f t="shared" si="6"/>
        <v>2880000</v>
      </c>
      <c r="AW17" s="64">
        <f t="shared" si="7"/>
        <v>76800000</v>
      </c>
      <c r="AX17" s="64">
        <f t="shared" si="8"/>
        <v>97440000</v>
      </c>
      <c r="AY17" s="217">
        <f t="shared" si="9"/>
        <v>97440000</v>
      </c>
      <c r="AZ17" s="71"/>
      <c r="BA17" s="216"/>
      <c r="BB17" s="75"/>
    </row>
    <row r="18" spans="1:54" s="47" customFormat="1" ht="68.25" customHeight="1" x14ac:dyDescent="0.25">
      <c r="A18" s="48">
        <f t="shared" si="14"/>
        <v>8</v>
      </c>
      <c r="B18" s="48"/>
      <c r="C18" s="40" t="s">
        <v>102</v>
      </c>
      <c r="D18" s="37"/>
      <c r="E18" s="49"/>
      <c r="F18" s="49"/>
      <c r="G18" s="49"/>
      <c r="H18" s="50"/>
      <c r="I18" s="50">
        <v>18</v>
      </c>
      <c r="J18" s="50">
        <v>96</v>
      </c>
      <c r="K18" s="50" t="s">
        <v>81</v>
      </c>
      <c r="L18" s="50">
        <v>664</v>
      </c>
      <c r="M18" s="50">
        <v>46</v>
      </c>
      <c r="N18" s="51">
        <v>7574.8</v>
      </c>
      <c r="O18" s="50" t="s">
        <v>74</v>
      </c>
      <c r="P18" s="50">
        <v>0</v>
      </c>
      <c r="Q18" s="50" t="s">
        <v>103</v>
      </c>
      <c r="R18" s="50" t="s">
        <v>86</v>
      </c>
      <c r="S18" s="50">
        <v>68.5</v>
      </c>
      <c r="T18" s="50">
        <v>68.5</v>
      </c>
      <c r="U18" s="50">
        <v>0</v>
      </c>
      <c r="V18" s="50">
        <v>0</v>
      </c>
      <c r="W18" s="50">
        <v>0</v>
      </c>
      <c r="X18" s="50">
        <v>0</v>
      </c>
      <c r="Y18" s="50">
        <v>0</v>
      </c>
      <c r="Z18" s="42">
        <v>96</v>
      </c>
      <c r="AA18" s="42"/>
      <c r="AB18" s="42"/>
      <c r="AC18" s="52"/>
      <c r="AD18" s="52"/>
      <c r="AE18" s="53"/>
      <c r="AF18" s="52"/>
      <c r="AG18" s="52"/>
      <c r="AH18" s="52"/>
      <c r="AI18" s="54">
        <f t="shared" si="11"/>
        <v>96</v>
      </c>
      <c r="AJ18" s="55">
        <f t="shared" si="10"/>
        <v>96</v>
      </c>
      <c r="AK18" s="41"/>
      <c r="AL18" s="56">
        <v>80000</v>
      </c>
      <c r="AM18" s="57">
        <f t="shared" si="12"/>
        <v>7680000</v>
      </c>
      <c r="AN18" s="165" t="s">
        <v>348</v>
      </c>
      <c r="AO18" s="59">
        <f t="shared" si="5"/>
        <v>96</v>
      </c>
      <c r="AP18" s="60" t="s">
        <v>78</v>
      </c>
      <c r="AQ18" s="61"/>
      <c r="AR18" s="56">
        <v>12500</v>
      </c>
      <c r="AS18" s="62"/>
      <c r="AT18" s="62"/>
      <c r="AU18" s="63">
        <f t="shared" si="13"/>
        <v>1200000</v>
      </c>
      <c r="AV18" s="63">
        <f t="shared" si="6"/>
        <v>1440000</v>
      </c>
      <c r="AW18" s="64">
        <f t="shared" si="7"/>
        <v>38400000</v>
      </c>
      <c r="AX18" s="64">
        <f t="shared" si="8"/>
        <v>48720000</v>
      </c>
      <c r="AY18" s="217">
        <f t="shared" si="9"/>
        <v>48720000</v>
      </c>
      <c r="AZ18" s="71"/>
      <c r="BA18" s="216"/>
      <c r="BB18" s="75"/>
    </row>
    <row r="19" spans="1:54" s="47" customFormat="1" ht="68.25" customHeight="1" x14ac:dyDescent="0.25">
      <c r="A19" s="48">
        <f t="shared" si="14"/>
        <v>9</v>
      </c>
      <c r="B19" s="48"/>
      <c r="C19" s="40" t="s">
        <v>104</v>
      </c>
      <c r="D19" s="37"/>
      <c r="E19" s="49"/>
      <c r="F19" s="49"/>
      <c r="G19" s="49"/>
      <c r="H19" s="50"/>
      <c r="I19" s="50">
        <v>18</v>
      </c>
      <c r="J19" s="50">
        <v>288</v>
      </c>
      <c r="K19" s="50" t="s">
        <v>81</v>
      </c>
      <c r="L19" s="50">
        <v>664</v>
      </c>
      <c r="M19" s="50">
        <v>46</v>
      </c>
      <c r="N19" s="51">
        <v>7574.8</v>
      </c>
      <c r="O19" s="50" t="s">
        <v>74</v>
      </c>
      <c r="P19" s="50">
        <v>0</v>
      </c>
      <c r="Q19" s="50" t="s">
        <v>105</v>
      </c>
      <c r="R19" s="50" t="s">
        <v>76</v>
      </c>
      <c r="S19" s="50">
        <v>453.3</v>
      </c>
      <c r="T19" s="50">
        <v>453.3</v>
      </c>
      <c r="U19" s="50">
        <v>0</v>
      </c>
      <c r="V19" s="50">
        <v>0</v>
      </c>
      <c r="W19" s="50">
        <v>0</v>
      </c>
      <c r="X19" s="50">
        <v>0</v>
      </c>
      <c r="Y19" s="50">
        <v>0</v>
      </c>
      <c r="Z19" s="42">
        <v>288</v>
      </c>
      <c r="AA19" s="42"/>
      <c r="AB19" s="42"/>
      <c r="AC19" s="52"/>
      <c r="AD19" s="52"/>
      <c r="AE19" s="53"/>
      <c r="AF19" s="52"/>
      <c r="AG19" s="52"/>
      <c r="AH19" s="52"/>
      <c r="AI19" s="54">
        <f t="shared" si="11"/>
        <v>288</v>
      </c>
      <c r="AJ19" s="55">
        <f t="shared" si="10"/>
        <v>288</v>
      </c>
      <c r="AK19" s="41"/>
      <c r="AL19" s="56">
        <v>80000</v>
      </c>
      <c r="AM19" s="57">
        <f t="shared" si="12"/>
        <v>23040000</v>
      </c>
      <c r="AN19" s="165" t="s">
        <v>348</v>
      </c>
      <c r="AO19" s="59">
        <f t="shared" si="5"/>
        <v>288</v>
      </c>
      <c r="AP19" s="60" t="s">
        <v>78</v>
      </c>
      <c r="AQ19" s="61"/>
      <c r="AR19" s="56">
        <v>12500</v>
      </c>
      <c r="AS19" s="62"/>
      <c r="AT19" s="62"/>
      <c r="AU19" s="63">
        <f t="shared" si="13"/>
        <v>3600000</v>
      </c>
      <c r="AV19" s="63">
        <f t="shared" si="6"/>
        <v>4320000</v>
      </c>
      <c r="AW19" s="64">
        <f t="shared" si="7"/>
        <v>115200000</v>
      </c>
      <c r="AX19" s="64">
        <f t="shared" si="8"/>
        <v>146160000</v>
      </c>
      <c r="AY19" s="217">
        <f t="shared" si="9"/>
        <v>146160000</v>
      </c>
      <c r="AZ19" s="71"/>
      <c r="BA19" s="216"/>
      <c r="BB19" s="75"/>
    </row>
    <row r="20" spans="1:54" s="47" customFormat="1" ht="68.25" customHeight="1" x14ac:dyDescent="0.25">
      <c r="A20" s="48">
        <f t="shared" si="14"/>
        <v>10</v>
      </c>
      <c r="B20" s="48"/>
      <c r="C20" s="78" t="s">
        <v>106</v>
      </c>
      <c r="D20" s="37"/>
      <c r="E20" s="49"/>
      <c r="F20" s="49"/>
      <c r="G20" s="49"/>
      <c r="H20" s="50"/>
      <c r="I20" s="50">
        <v>18</v>
      </c>
      <c r="J20" s="50">
        <v>96</v>
      </c>
      <c r="K20" s="50" t="s">
        <v>81</v>
      </c>
      <c r="L20" s="50">
        <v>664</v>
      </c>
      <c r="M20" s="50">
        <v>46</v>
      </c>
      <c r="N20" s="51">
        <v>7574.8</v>
      </c>
      <c r="O20" s="50" t="s">
        <v>74</v>
      </c>
      <c r="P20" s="50">
        <v>0</v>
      </c>
      <c r="Q20" s="50" t="s">
        <v>107</v>
      </c>
      <c r="R20" s="50" t="s">
        <v>76</v>
      </c>
      <c r="S20" s="50">
        <v>159.6</v>
      </c>
      <c r="T20" s="50">
        <v>159.6</v>
      </c>
      <c r="U20" s="50">
        <v>0</v>
      </c>
      <c r="V20" s="50">
        <v>0</v>
      </c>
      <c r="W20" s="50">
        <v>0</v>
      </c>
      <c r="X20" s="50">
        <v>0</v>
      </c>
      <c r="Y20" s="50">
        <v>0</v>
      </c>
      <c r="Z20" s="42">
        <v>96</v>
      </c>
      <c r="AA20" s="42"/>
      <c r="AB20" s="42"/>
      <c r="AC20" s="52"/>
      <c r="AD20" s="52"/>
      <c r="AE20" s="53"/>
      <c r="AF20" s="52"/>
      <c r="AG20" s="52"/>
      <c r="AH20" s="52"/>
      <c r="AI20" s="54">
        <f t="shared" si="11"/>
        <v>96</v>
      </c>
      <c r="AJ20" s="55">
        <f t="shared" si="10"/>
        <v>96</v>
      </c>
      <c r="AK20" s="41"/>
      <c r="AL20" s="56">
        <v>80000</v>
      </c>
      <c r="AM20" s="57">
        <f t="shared" si="12"/>
        <v>7680000</v>
      </c>
      <c r="AN20" s="165" t="s">
        <v>348</v>
      </c>
      <c r="AO20" s="59">
        <f t="shared" si="5"/>
        <v>96</v>
      </c>
      <c r="AP20" s="60" t="s">
        <v>78</v>
      </c>
      <c r="AQ20" s="61"/>
      <c r="AR20" s="56">
        <v>12500</v>
      </c>
      <c r="AS20" s="62"/>
      <c r="AT20" s="62"/>
      <c r="AU20" s="63">
        <f t="shared" si="13"/>
        <v>1200000</v>
      </c>
      <c r="AV20" s="63">
        <f t="shared" si="6"/>
        <v>1440000</v>
      </c>
      <c r="AW20" s="64">
        <f t="shared" si="7"/>
        <v>38400000</v>
      </c>
      <c r="AX20" s="64">
        <f t="shared" si="8"/>
        <v>48720000</v>
      </c>
      <c r="AY20" s="217">
        <f t="shared" si="9"/>
        <v>48720000</v>
      </c>
      <c r="AZ20" s="71"/>
      <c r="BA20" s="216"/>
      <c r="BB20" s="75"/>
    </row>
    <row r="21" spans="1:54" s="47" customFormat="1" ht="68.25" customHeight="1" x14ac:dyDescent="0.25">
      <c r="A21" s="48">
        <f t="shared" si="14"/>
        <v>11</v>
      </c>
      <c r="B21" s="48"/>
      <c r="C21" s="40" t="s">
        <v>110</v>
      </c>
      <c r="D21" s="37"/>
      <c r="E21" s="49"/>
      <c r="F21" s="49"/>
      <c r="G21" s="49"/>
      <c r="H21" s="50"/>
      <c r="I21" s="50">
        <v>18</v>
      </c>
      <c r="J21" s="50">
        <v>144</v>
      </c>
      <c r="K21" s="50" t="s">
        <v>81</v>
      </c>
      <c r="L21" s="50">
        <v>664</v>
      </c>
      <c r="M21" s="50">
        <v>46</v>
      </c>
      <c r="N21" s="51">
        <v>7574.8</v>
      </c>
      <c r="O21" s="50" t="s">
        <v>74</v>
      </c>
      <c r="P21" s="50">
        <v>0</v>
      </c>
      <c r="Q21" s="50" t="s">
        <v>111</v>
      </c>
      <c r="R21" s="50" t="s">
        <v>76</v>
      </c>
      <c r="S21" s="50">
        <v>484.6</v>
      </c>
      <c r="T21" s="50">
        <v>484.6</v>
      </c>
      <c r="U21" s="50">
        <v>0</v>
      </c>
      <c r="V21" s="50">
        <v>0</v>
      </c>
      <c r="W21" s="50">
        <v>0</v>
      </c>
      <c r="X21" s="50">
        <v>0</v>
      </c>
      <c r="Y21" s="50">
        <v>0</v>
      </c>
      <c r="Z21" s="42">
        <v>144</v>
      </c>
      <c r="AA21" s="42"/>
      <c r="AB21" s="42"/>
      <c r="AC21" s="52"/>
      <c r="AD21" s="52"/>
      <c r="AE21" s="53"/>
      <c r="AF21" s="52"/>
      <c r="AG21" s="52"/>
      <c r="AH21" s="52"/>
      <c r="AI21" s="54">
        <f t="shared" si="11"/>
        <v>144</v>
      </c>
      <c r="AJ21" s="55">
        <f t="shared" si="10"/>
        <v>144</v>
      </c>
      <c r="AK21" s="41"/>
      <c r="AL21" s="56">
        <v>80000</v>
      </c>
      <c r="AM21" s="57">
        <f t="shared" si="12"/>
        <v>11520000</v>
      </c>
      <c r="AN21" s="165" t="s">
        <v>348</v>
      </c>
      <c r="AO21" s="59">
        <f t="shared" si="5"/>
        <v>144</v>
      </c>
      <c r="AP21" s="60" t="s">
        <v>78</v>
      </c>
      <c r="AQ21" s="61"/>
      <c r="AR21" s="56">
        <v>12500</v>
      </c>
      <c r="AS21" s="62"/>
      <c r="AT21" s="62"/>
      <c r="AU21" s="63">
        <f t="shared" si="13"/>
        <v>1800000</v>
      </c>
      <c r="AV21" s="63">
        <f t="shared" si="6"/>
        <v>2160000</v>
      </c>
      <c r="AW21" s="64">
        <f t="shared" si="7"/>
        <v>57600000</v>
      </c>
      <c r="AX21" s="64">
        <f t="shared" si="8"/>
        <v>73080000</v>
      </c>
      <c r="AY21" s="217">
        <f t="shared" si="9"/>
        <v>73080000</v>
      </c>
      <c r="AZ21" s="71"/>
      <c r="BA21" s="216"/>
      <c r="BB21" s="75"/>
    </row>
    <row r="22" spans="1:54" s="47" customFormat="1" ht="68.25" customHeight="1" x14ac:dyDescent="0.25">
      <c r="A22" s="48">
        <f t="shared" si="14"/>
        <v>12</v>
      </c>
      <c r="B22" s="48"/>
      <c r="C22" s="40" t="s">
        <v>123</v>
      </c>
      <c r="D22" s="37"/>
      <c r="E22" s="49"/>
      <c r="F22" s="49"/>
      <c r="G22" s="49"/>
      <c r="H22" s="50"/>
      <c r="I22" s="50">
        <v>18</v>
      </c>
      <c r="J22" s="50">
        <v>108</v>
      </c>
      <c r="K22" s="50" t="s">
        <v>81</v>
      </c>
      <c r="L22" s="50">
        <v>664</v>
      </c>
      <c r="M22" s="50">
        <v>46</v>
      </c>
      <c r="N22" s="51">
        <v>7574.8</v>
      </c>
      <c r="O22" s="50" t="s">
        <v>74</v>
      </c>
      <c r="P22" s="50" t="s">
        <v>124</v>
      </c>
      <c r="Q22" s="50" t="s">
        <v>125</v>
      </c>
      <c r="R22" s="50" t="s">
        <v>76</v>
      </c>
      <c r="S22" s="50">
        <v>293.39999999999998</v>
      </c>
      <c r="T22" s="50">
        <v>293.39999999999998</v>
      </c>
      <c r="U22" s="50">
        <v>0</v>
      </c>
      <c r="V22" s="50">
        <v>0</v>
      </c>
      <c r="W22" s="50">
        <v>0</v>
      </c>
      <c r="X22" s="50">
        <v>0</v>
      </c>
      <c r="Y22" s="50">
        <v>0</v>
      </c>
      <c r="Z22" s="42">
        <v>108</v>
      </c>
      <c r="AA22" s="42"/>
      <c r="AB22" s="42"/>
      <c r="AC22" s="52"/>
      <c r="AD22" s="52"/>
      <c r="AE22" s="53"/>
      <c r="AF22" s="52"/>
      <c r="AG22" s="52"/>
      <c r="AH22" s="52"/>
      <c r="AI22" s="54">
        <f t="shared" si="11"/>
        <v>108</v>
      </c>
      <c r="AJ22" s="55">
        <f t="shared" si="10"/>
        <v>108</v>
      </c>
      <c r="AK22" s="41"/>
      <c r="AL22" s="56">
        <v>80000</v>
      </c>
      <c r="AM22" s="57">
        <f t="shared" si="12"/>
        <v>8640000</v>
      </c>
      <c r="AN22" s="165" t="s">
        <v>348</v>
      </c>
      <c r="AO22" s="59">
        <f t="shared" si="5"/>
        <v>108</v>
      </c>
      <c r="AP22" s="60" t="s">
        <v>78</v>
      </c>
      <c r="AQ22" s="61"/>
      <c r="AR22" s="56">
        <v>12500</v>
      </c>
      <c r="AS22" s="62"/>
      <c r="AT22" s="62"/>
      <c r="AU22" s="63">
        <f t="shared" si="13"/>
        <v>1350000</v>
      </c>
      <c r="AV22" s="63">
        <f t="shared" si="6"/>
        <v>1620000</v>
      </c>
      <c r="AW22" s="64">
        <f t="shared" si="7"/>
        <v>43200000</v>
      </c>
      <c r="AX22" s="64">
        <f t="shared" si="8"/>
        <v>54810000</v>
      </c>
      <c r="AY22" s="217">
        <f t="shared" si="9"/>
        <v>54810000</v>
      </c>
      <c r="AZ22" s="71"/>
      <c r="BA22" s="216"/>
      <c r="BB22" s="75"/>
    </row>
    <row r="23" spans="1:54" s="47" customFormat="1" ht="68.25" customHeight="1" x14ac:dyDescent="0.25">
      <c r="A23" s="48">
        <f t="shared" si="14"/>
        <v>13</v>
      </c>
      <c r="B23" s="48"/>
      <c r="C23" s="40" t="s">
        <v>132</v>
      </c>
      <c r="D23" s="37"/>
      <c r="E23" s="49"/>
      <c r="F23" s="49"/>
      <c r="G23" s="49"/>
      <c r="H23" s="50"/>
      <c r="I23" s="50">
        <v>18</v>
      </c>
      <c r="J23" s="50">
        <v>84</v>
      </c>
      <c r="K23" s="50" t="s">
        <v>93</v>
      </c>
      <c r="L23" s="50">
        <v>664</v>
      </c>
      <c r="M23" s="50">
        <v>46</v>
      </c>
      <c r="N23" s="51">
        <v>7574.8</v>
      </c>
      <c r="O23" s="50" t="s">
        <v>74</v>
      </c>
      <c r="P23" s="50" t="s">
        <v>133</v>
      </c>
      <c r="Q23" s="50" t="s">
        <v>134</v>
      </c>
      <c r="R23" s="50" t="s">
        <v>76</v>
      </c>
      <c r="S23" s="50">
        <v>475.5</v>
      </c>
      <c r="T23" s="50">
        <v>475.5</v>
      </c>
      <c r="U23" s="50">
        <v>0</v>
      </c>
      <c r="V23" s="50">
        <v>0</v>
      </c>
      <c r="W23" s="50">
        <v>0</v>
      </c>
      <c r="X23" s="50">
        <v>0</v>
      </c>
      <c r="Y23" s="50">
        <v>0</v>
      </c>
      <c r="Z23" s="42">
        <v>84</v>
      </c>
      <c r="AA23" s="42"/>
      <c r="AB23" s="42"/>
      <c r="AC23" s="52"/>
      <c r="AD23" s="52"/>
      <c r="AE23" s="53"/>
      <c r="AF23" s="52"/>
      <c r="AG23" s="52"/>
      <c r="AH23" s="52"/>
      <c r="AI23" s="54">
        <f t="shared" si="11"/>
        <v>84</v>
      </c>
      <c r="AJ23" s="55">
        <f t="shared" si="10"/>
        <v>84</v>
      </c>
      <c r="AK23" s="41"/>
      <c r="AL23" s="56">
        <v>80000</v>
      </c>
      <c r="AM23" s="57">
        <f t="shared" si="12"/>
        <v>6720000</v>
      </c>
      <c r="AN23" s="165" t="s">
        <v>348</v>
      </c>
      <c r="AO23" s="59">
        <f t="shared" si="5"/>
        <v>84</v>
      </c>
      <c r="AP23" s="60" t="s">
        <v>78</v>
      </c>
      <c r="AQ23" s="61"/>
      <c r="AR23" s="56">
        <v>12500</v>
      </c>
      <c r="AS23" s="62"/>
      <c r="AT23" s="62"/>
      <c r="AU23" s="63">
        <f t="shared" si="13"/>
        <v>1050000</v>
      </c>
      <c r="AV23" s="63">
        <f t="shared" si="6"/>
        <v>1260000</v>
      </c>
      <c r="AW23" s="64">
        <f t="shared" si="7"/>
        <v>33600000</v>
      </c>
      <c r="AX23" s="64">
        <f t="shared" si="8"/>
        <v>42630000</v>
      </c>
      <c r="AY23" s="217">
        <f t="shared" si="9"/>
        <v>42630000</v>
      </c>
      <c r="AZ23" s="71"/>
      <c r="BA23" s="216"/>
      <c r="BB23" s="75"/>
    </row>
    <row r="24" spans="1:54" s="47" customFormat="1" ht="68.25" customHeight="1" x14ac:dyDescent="0.25">
      <c r="A24" s="48">
        <f t="shared" si="14"/>
        <v>14</v>
      </c>
      <c r="B24" s="48"/>
      <c r="C24" s="40" t="s">
        <v>135</v>
      </c>
      <c r="D24" s="37"/>
      <c r="E24" s="49"/>
      <c r="F24" s="49"/>
      <c r="G24" s="49"/>
      <c r="H24" s="50"/>
      <c r="I24" s="50">
        <v>18</v>
      </c>
      <c r="J24" s="50">
        <v>98</v>
      </c>
      <c r="K24" s="50" t="s">
        <v>136</v>
      </c>
      <c r="L24" s="50">
        <v>664</v>
      </c>
      <c r="M24" s="50">
        <v>46</v>
      </c>
      <c r="N24" s="51">
        <v>7574.8</v>
      </c>
      <c r="O24" s="50" t="s">
        <v>74</v>
      </c>
      <c r="P24" s="50" t="s">
        <v>137</v>
      </c>
      <c r="Q24" s="50" t="s">
        <v>138</v>
      </c>
      <c r="R24" s="50" t="s">
        <v>76</v>
      </c>
      <c r="S24" s="50">
        <v>193.4</v>
      </c>
      <c r="T24" s="50">
        <v>193.4</v>
      </c>
      <c r="U24" s="50">
        <v>0</v>
      </c>
      <c r="V24" s="50">
        <v>0</v>
      </c>
      <c r="W24" s="50">
        <v>0</v>
      </c>
      <c r="X24" s="50">
        <v>0</v>
      </c>
      <c r="Y24" s="50">
        <v>0</v>
      </c>
      <c r="Z24" s="42">
        <v>98</v>
      </c>
      <c r="AA24" s="42"/>
      <c r="AB24" s="42"/>
      <c r="AC24" s="52"/>
      <c r="AD24" s="52"/>
      <c r="AE24" s="53"/>
      <c r="AF24" s="52"/>
      <c r="AG24" s="52"/>
      <c r="AH24" s="52"/>
      <c r="AI24" s="54">
        <f t="shared" si="11"/>
        <v>98</v>
      </c>
      <c r="AJ24" s="55">
        <f t="shared" si="10"/>
        <v>98</v>
      </c>
      <c r="AK24" s="41"/>
      <c r="AL24" s="56">
        <v>80000</v>
      </c>
      <c r="AM24" s="57">
        <f t="shared" si="12"/>
        <v>7840000</v>
      </c>
      <c r="AN24" s="165" t="s">
        <v>348</v>
      </c>
      <c r="AO24" s="59">
        <f t="shared" si="5"/>
        <v>98</v>
      </c>
      <c r="AP24" s="60" t="s">
        <v>78</v>
      </c>
      <c r="AQ24" s="61"/>
      <c r="AR24" s="56">
        <v>12500</v>
      </c>
      <c r="AS24" s="62"/>
      <c r="AT24" s="62"/>
      <c r="AU24" s="63">
        <f t="shared" si="13"/>
        <v>1225000</v>
      </c>
      <c r="AV24" s="63">
        <f t="shared" si="6"/>
        <v>1470000</v>
      </c>
      <c r="AW24" s="64">
        <f t="shared" si="7"/>
        <v>39200000</v>
      </c>
      <c r="AX24" s="64">
        <f t="shared" si="8"/>
        <v>49735000</v>
      </c>
      <c r="AY24" s="217">
        <f t="shared" si="9"/>
        <v>49735000</v>
      </c>
      <c r="AZ24" s="71"/>
      <c r="BA24" s="216"/>
      <c r="BB24" s="75"/>
    </row>
    <row r="25" spans="1:54" s="96" customFormat="1" ht="68.25" customHeight="1" x14ac:dyDescent="0.25">
      <c r="A25" s="48">
        <f t="shared" si="14"/>
        <v>15</v>
      </c>
      <c r="B25" s="48"/>
      <c r="C25" s="40" t="s">
        <v>141</v>
      </c>
      <c r="D25" s="37"/>
      <c r="E25" s="49"/>
      <c r="F25" s="49"/>
      <c r="G25" s="49"/>
      <c r="H25" s="50">
        <v>324</v>
      </c>
      <c r="I25" s="50">
        <v>19</v>
      </c>
      <c r="J25" s="51">
        <v>384</v>
      </c>
      <c r="K25" s="43" t="s">
        <v>142</v>
      </c>
      <c r="L25" s="41">
        <v>321</v>
      </c>
      <c r="M25" s="41">
        <v>45</v>
      </c>
      <c r="N25" s="42">
        <v>345.2</v>
      </c>
      <c r="O25" s="42" t="s">
        <v>76</v>
      </c>
      <c r="P25" s="50"/>
      <c r="Q25" s="50"/>
      <c r="R25" s="50"/>
      <c r="S25" s="50"/>
      <c r="T25" s="50"/>
      <c r="U25" s="50"/>
      <c r="V25" s="50"/>
      <c r="W25" s="50"/>
      <c r="X25" s="50"/>
      <c r="Y25" s="50"/>
      <c r="Z25" s="42">
        <v>345.2</v>
      </c>
      <c r="AA25" s="42"/>
      <c r="AB25" s="42"/>
      <c r="AC25" s="52"/>
      <c r="AD25" s="52"/>
      <c r="AE25" s="53"/>
      <c r="AF25" s="52"/>
      <c r="AG25" s="52"/>
      <c r="AH25" s="52"/>
      <c r="AI25" s="54">
        <f t="shared" si="11"/>
        <v>345.2</v>
      </c>
      <c r="AJ25" s="55">
        <f t="shared" si="10"/>
        <v>416.9</v>
      </c>
      <c r="AK25" s="41"/>
      <c r="AL25" s="56">
        <v>80000</v>
      </c>
      <c r="AM25" s="57">
        <f t="shared" si="12"/>
        <v>27616000</v>
      </c>
      <c r="AN25" s="58" t="s">
        <v>77</v>
      </c>
      <c r="AO25" s="59">
        <f t="shared" si="5"/>
        <v>345.2</v>
      </c>
      <c r="AP25" s="60" t="s">
        <v>78</v>
      </c>
      <c r="AQ25" s="61"/>
      <c r="AR25" s="56">
        <v>9000</v>
      </c>
      <c r="AS25" s="62"/>
      <c r="AT25" s="62"/>
      <c r="AU25" s="63">
        <f t="shared" si="13"/>
        <v>3106800</v>
      </c>
      <c r="AV25" s="63">
        <f t="shared" si="6"/>
        <v>5178000</v>
      </c>
      <c r="AW25" s="64">
        <f t="shared" si="7"/>
        <v>138080000</v>
      </c>
      <c r="AX25" s="64">
        <f t="shared" si="8"/>
        <v>173980800</v>
      </c>
      <c r="AY25" s="217">
        <f t="shared" si="9"/>
        <v>210253400</v>
      </c>
      <c r="AZ25" s="71"/>
      <c r="BA25" s="216"/>
      <c r="BB25" s="97"/>
    </row>
    <row r="26" spans="1:54" s="80" customFormat="1" ht="68.25" customHeight="1" x14ac:dyDescent="0.25">
      <c r="A26" s="48">
        <f t="shared" si="14"/>
        <v>15</v>
      </c>
      <c r="B26" s="48"/>
      <c r="C26" s="40" t="s">
        <v>141</v>
      </c>
      <c r="D26" s="37"/>
      <c r="E26" s="49"/>
      <c r="F26" s="49"/>
      <c r="G26" s="49"/>
      <c r="H26" s="50">
        <v>324</v>
      </c>
      <c r="I26" s="50">
        <v>19</v>
      </c>
      <c r="J26" s="51">
        <v>0</v>
      </c>
      <c r="K26" s="43" t="s">
        <v>142</v>
      </c>
      <c r="L26" s="41">
        <v>320</v>
      </c>
      <c r="M26" s="41">
        <v>45</v>
      </c>
      <c r="N26" s="42">
        <v>1838.1</v>
      </c>
      <c r="O26" s="42" t="s">
        <v>83</v>
      </c>
      <c r="P26" s="50"/>
      <c r="Q26" s="50"/>
      <c r="R26" s="50"/>
      <c r="S26" s="50"/>
      <c r="T26" s="50"/>
      <c r="U26" s="50"/>
      <c r="V26" s="50"/>
      <c r="W26" s="50"/>
      <c r="X26" s="50"/>
      <c r="Y26" s="50"/>
      <c r="Z26" s="42">
        <v>38.800000000000011</v>
      </c>
      <c r="AA26" s="42"/>
      <c r="AB26" s="42"/>
      <c r="AC26" s="52"/>
      <c r="AD26" s="52"/>
      <c r="AE26" s="53"/>
      <c r="AF26" s="52"/>
      <c r="AG26" s="52"/>
      <c r="AH26" s="52"/>
      <c r="AI26" s="54">
        <f t="shared" si="11"/>
        <v>38.800000000000011</v>
      </c>
      <c r="AJ26" s="55" t="str">
        <f t="shared" si="10"/>
        <v/>
      </c>
      <c r="AK26" s="41"/>
      <c r="AL26" s="56">
        <v>80000</v>
      </c>
      <c r="AM26" s="57">
        <f t="shared" si="12"/>
        <v>3104000.0000000009</v>
      </c>
      <c r="AN26" s="165" t="s">
        <v>348</v>
      </c>
      <c r="AO26" s="59">
        <f t="shared" si="5"/>
        <v>38.800000000000011</v>
      </c>
      <c r="AP26" s="60" t="s">
        <v>78</v>
      </c>
      <c r="AQ26" s="61"/>
      <c r="AR26" s="56">
        <v>12500</v>
      </c>
      <c r="AS26" s="62"/>
      <c r="AT26" s="62"/>
      <c r="AU26" s="63">
        <f t="shared" si="13"/>
        <v>485000.00000000012</v>
      </c>
      <c r="AV26" s="63">
        <f t="shared" si="6"/>
        <v>582000.00000000012</v>
      </c>
      <c r="AW26" s="64">
        <f t="shared" si="7"/>
        <v>15520000.000000004</v>
      </c>
      <c r="AX26" s="64">
        <f t="shared" si="8"/>
        <v>19691000.000000004</v>
      </c>
      <c r="AY26" s="217" t="str">
        <f t="shared" si="9"/>
        <v/>
      </c>
      <c r="AZ26" s="71"/>
      <c r="BA26" s="216"/>
      <c r="BB26" s="75"/>
    </row>
    <row r="27" spans="1:54" s="80" customFormat="1" ht="68.25" customHeight="1" x14ac:dyDescent="0.25">
      <c r="A27" s="48">
        <f t="shared" si="14"/>
        <v>15</v>
      </c>
      <c r="B27" s="48"/>
      <c r="C27" s="40" t="s">
        <v>141</v>
      </c>
      <c r="D27" s="37"/>
      <c r="E27" s="49"/>
      <c r="F27" s="49"/>
      <c r="G27" s="49"/>
      <c r="H27" s="50">
        <v>79</v>
      </c>
      <c r="I27" s="50">
        <v>18</v>
      </c>
      <c r="J27" s="51">
        <v>36</v>
      </c>
      <c r="K27" s="43" t="s">
        <v>93</v>
      </c>
      <c r="L27" s="41">
        <v>750</v>
      </c>
      <c r="M27" s="41">
        <v>46</v>
      </c>
      <c r="N27" s="42">
        <v>63.9</v>
      </c>
      <c r="O27" s="42" t="s">
        <v>86</v>
      </c>
      <c r="P27" s="50"/>
      <c r="Q27" s="50"/>
      <c r="R27" s="50"/>
      <c r="S27" s="50"/>
      <c r="T27" s="50"/>
      <c r="U27" s="50"/>
      <c r="V27" s="50"/>
      <c r="W27" s="50"/>
      <c r="X27" s="50"/>
      <c r="Y27" s="50"/>
      <c r="Z27" s="42">
        <v>32.9</v>
      </c>
      <c r="AA27" s="42"/>
      <c r="AB27" s="42"/>
      <c r="AC27" s="52"/>
      <c r="AD27" s="52"/>
      <c r="AE27" s="53"/>
      <c r="AF27" s="52"/>
      <c r="AG27" s="52"/>
      <c r="AH27" s="52"/>
      <c r="AI27" s="54">
        <f t="shared" si="11"/>
        <v>32.9</v>
      </c>
      <c r="AJ27" s="55" t="str">
        <f t="shared" si="10"/>
        <v/>
      </c>
      <c r="AK27" s="41"/>
      <c r="AL27" s="56">
        <v>80000</v>
      </c>
      <c r="AM27" s="57">
        <f t="shared" si="12"/>
        <v>2632000</v>
      </c>
      <c r="AN27" s="58" t="s">
        <v>77</v>
      </c>
      <c r="AO27" s="59">
        <f t="shared" si="5"/>
        <v>32.9</v>
      </c>
      <c r="AP27" s="60" t="s">
        <v>78</v>
      </c>
      <c r="AQ27" s="61"/>
      <c r="AR27" s="56">
        <v>9000</v>
      </c>
      <c r="AS27" s="62"/>
      <c r="AT27" s="62"/>
      <c r="AU27" s="63">
        <f t="shared" si="13"/>
        <v>296100</v>
      </c>
      <c r="AV27" s="63">
        <f t="shared" si="6"/>
        <v>493500</v>
      </c>
      <c r="AW27" s="64">
        <f t="shared" si="7"/>
        <v>13160000</v>
      </c>
      <c r="AX27" s="64">
        <f t="shared" si="8"/>
        <v>16581600</v>
      </c>
      <c r="AY27" s="217" t="str">
        <f t="shared" si="9"/>
        <v/>
      </c>
      <c r="AZ27" s="71"/>
      <c r="BA27" s="73"/>
      <c r="BB27" s="75"/>
    </row>
    <row r="28" spans="1:54" s="47" customFormat="1" ht="68.25" customHeight="1" x14ac:dyDescent="0.25">
      <c r="A28" s="48">
        <f t="shared" si="14"/>
        <v>16</v>
      </c>
      <c r="B28" s="48"/>
      <c r="C28" s="40" t="s">
        <v>148</v>
      </c>
      <c r="D28" s="37"/>
      <c r="E28" s="49"/>
      <c r="F28" s="49"/>
      <c r="G28" s="49"/>
      <c r="H28" s="50">
        <v>0</v>
      </c>
      <c r="I28" s="50">
        <v>18</v>
      </c>
      <c r="J28" s="51">
        <v>144</v>
      </c>
      <c r="K28" s="43" t="s">
        <v>146</v>
      </c>
      <c r="L28" s="41">
        <v>585</v>
      </c>
      <c r="M28" s="41">
        <v>46</v>
      </c>
      <c r="N28" s="42">
        <v>2738</v>
      </c>
      <c r="O28" s="42" t="s">
        <v>83</v>
      </c>
      <c r="P28" s="50"/>
      <c r="Q28" s="50"/>
      <c r="R28" s="50"/>
      <c r="S28" s="50"/>
      <c r="T28" s="50"/>
      <c r="U28" s="50"/>
      <c r="V28" s="50"/>
      <c r="W28" s="50"/>
      <c r="X28" s="50"/>
      <c r="Y28" s="50"/>
      <c r="Z28" s="42">
        <v>144</v>
      </c>
      <c r="AA28" s="42"/>
      <c r="AB28" s="42"/>
      <c r="AC28" s="52"/>
      <c r="AD28" s="52"/>
      <c r="AE28" s="53"/>
      <c r="AF28" s="52"/>
      <c r="AG28" s="52"/>
      <c r="AH28" s="52"/>
      <c r="AI28" s="54">
        <f t="shared" si="11"/>
        <v>144</v>
      </c>
      <c r="AJ28" s="55">
        <f t="shared" si="10"/>
        <v>192</v>
      </c>
      <c r="AK28" s="41"/>
      <c r="AL28" s="56">
        <v>80000</v>
      </c>
      <c r="AM28" s="57">
        <f t="shared" si="12"/>
        <v>11520000</v>
      </c>
      <c r="AN28" s="165" t="s">
        <v>348</v>
      </c>
      <c r="AO28" s="59">
        <f t="shared" si="5"/>
        <v>144</v>
      </c>
      <c r="AP28" s="60" t="s">
        <v>78</v>
      </c>
      <c r="AQ28" s="61"/>
      <c r="AR28" s="56">
        <v>12500</v>
      </c>
      <c r="AS28" s="62"/>
      <c r="AT28" s="62"/>
      <c r="AU28" s="63">
        <f t="shared" si="13"/>
        <v>1800000</v>
      </c>
      <c r="AV28" s="63">
        <f t="shared" si="6"/>
        <v>2160000</v>
      </c>
      <c r="AW28" s="64">
        <f t="shared" si="7"/>
        <v>57600000</v>
      </c>
      <c r="AX28" s="64">
        <f t="shared" si="8"/>
        <v>73080000</v>
      </c>
      <c r="AY28" s="217">
        <f t="shared" si="9"/>
        <v>97272000</v>
      </c>
      <c r="AZ28" s="71"/>
      <c r="BA28" s="73"/>
      <c r="BB28" s="75"/>
    </row>
    <row r="29" spans="1:54" s="47" customFormat="1" ht="68.25" customHeight="1" x14ac:dyDescent="0.25">
      <c r="A29" s="48">
        <f t="shared" ref="A29" si="15">IF(C29=C28,A28,A28+1)</f>
        <v>16</v>
      </c>
      <c r="B29" s="48"/>
      <c r="C29" s="40" t="s">
        <v>148</v>
      </c>
      <c r="D29" s="37"/>
      <c r="E29" s="49"/>
      <c r="F29" s="49"/>
      <c r="G29" s="49"/>
      <c r="H29" s="50">
        <v>80</v>
      </c>
      <c r="I29" s="50">
        <v>18</v>
      </c>
      <c r="J29" s="51">
        <v>48</v>
      </c>
      <c r="K29" s="43" t="s">
        <v>93</v>
      </c>
      <c r="L29" s="41">
        <v>574</v>
      </c>
      <c r="M29" s="41">
        <v>46</v>
      </c>
      <c r="N29" s="42">
        <v>110.5</v>
      </c>
      <c r="O29" s="42" t="s">
        <v>86</v>
      </c>
      <c r="P29" s="50"/>
      <c r="Q29" s="50"/>
      <c r="R29" s="50"/>
      <c r="S29" s="50"/>
      <c r="T29" s="50"/>
      <c r="U29" s="50"/>
      <c r="V29" s="50"/>
      <c r="W29" s="50"/>
      <c r="X29" s="50"/>
      <c r="Y29" s="50"/>
      <c r="Z29" s="42">
        <v>48</v>
      </c>
      <c r="AA29" s="42"/>
      <c r="AB29" s="42"/>
      <c r="AC29" s="52"/>
      <c r="AD29" s="52"/>
      <c r="AE29" s="53"/>
      <c r="AF29" s="52"/>
      <c r="AG29" s="52"/>
      <c r="AH29" s="52"/>
      <c r="AI29" s="54">
        <v>48</v>
      </c>
      <c r="AJ29" s="55" t="str">
        <f t="shared" si="10"/>
        <v/>
      </c>
      <c r="AK29" s="41"/>
      <c r="AL29" s="56">
        <v>80000</v>
      </c>
      <c r="AM29" s="57">
        <f t="shared" si="12"/>
        <v>3840000</v>
      </c>
      <c r="AN29" s="58" t="s">
        <v>77</v>
      </c>
      <c r="AO29" s="59">
        <f t="shared" si="5"/>
        <v>48</v>
      </c>
      <c r="AP29" s="60" t="s">
        <v>78</v>
      </c>
      <c r="AQ29" s="61"/>
      <c r="AR29" s="56">
        <v>9000</v>
      </c>
      <c r="AS29" s="62"/>
      <c r="AT29" s="62"/>
      <c r="AU29" s="63">
        <f t="shared" ref="AU29" si="16">+AO29*AR29</f>
        <v>432000</v>
      </c>
      <c r="AV29" s="63">
        <f t="shared" si="6"/>
        <v>720000</v>
      </c>
      <c r="AW29" s="64">
        <f t="shared" si="7"/>
        <v>19200000</v>
      </c>
      <c r="AX29" s="64">
        <f t="shared" si="8"/>
        <v>24192000</v>
      </c>
      <c r="AY29" s="217" t="str">
        <f t="shared" si="9"/>
        <v/>
      </c>
      <c r="AZ29" s="71"/>
      <c r="BA29" s="73"/>
      <c r="BB29" s="75"/>
    </row>
    <row r="30" spans="1:54" s="47" customFormat="1" ht="68.25" customHeight="1" x14ac:dyDescent="0.25">
      <c r="A30" s="48">
        <f>IF(C30=C28,A28,A28+1)</f>
        <v>17</v>
      </c>
      <c r="B30" s="48"/>
      <c r="C30" s="40" t="s">
        <v>150</v>
      </c>
      <c r="D30" s="37"/>
      <c r="E30" s="49"/>
      <c r="F30" s="49"/>
      <c r="G30" s="49"/>
      <c r="H30" s="50">
        <v>350</v>
      </c>
      <c r="I30" s="50">
        <v>19</v>
      </c>
      <c r="J30" s="51">
        <v>168</v>
      </c>
      <c r="K30" s="43" t="s">
        <v>151</v>
      </c>
      <c r="L30" s="41">
        <v>112</v>
      </c>
      <c r="M30" s="41">
        <v>52</v>
      </c>
      <c r="N30" s="42">
        <v>250.8</v>
      </c>
      <c r="O30" s="42" t="s">
        <v>76</v>
      </c>
      <c r="P30" s="50"/>
      <c r="Q30" s="50"/>
      <c r="R30" s="50"/>
      <c r="S30" s="50"/>
      <c r="T30" s="50"/>
      <c r="U30" s="50"/>
      <c r="V30" s="50"/>
      <c r="W30" s="50"/>
      <c r="X30" s="50"/>
      <c r="Y30" s="50"/>
      <c r="Z30" s="42">
        <v>168</v>
      </c>
      <c r="AA30" s="42">
        <v>82.800000000000011</v>
      </c>
      <c r="AB30" s="42"/>
      <c r="AC30" s="52"/>
      <c r="AD30" s="52"/>
      <c r="AE30" s="53"/>
      <c r="AF30" s="52"/>
      <c r="AG30" s="52"/>
      <c r="AH30" s="52"/>
      <c r="AI30" s="54">
        <f t="shared" si="11"/>
        <v>250.8</v>
      </c>
      <c r="AJ30" s="55">
        <f t="shared" si="10"/>
        <v>445</v>
      </c>
      <c r="AK30" s="41"/>
      <c r="AL30" s="56">
        <v>80000</v>
      </c>
      <c r="AM30" s="57">
        <f t="shared" si="12"/>
        <v>20064000</v>
      </c>
      <c r="AN30" s="58" t="s">
        <v>77</v>
      </c>
      <c r="AO30" s="59">
        <f t="shared" si="5"/>
        <v>250.8</v>
      </c>
      <c r="AP30" s="60" t="s">
        <v>78</v>
      </c>
      <c r="AQ30" s="61"/>
      <c r="AR30" s="56">
        <v>9000</v>
      </c>
      <c r="AS30" s="62"/>
      <c r="AT30" s="62"/>
      <c r="AU30" s="63">
        <f t="shared" si="13"/>
        <v>2257200</v>
      </c>
      <c r="AV30" s="63">
        <f t="shared" si="6"/>
        <v>3762000</v>
      </c>
      <c r="AW30" s="64">
        <f t="shared" si="7"/>
        <v>100320000</v>
      </c>
      <c r="AX30" s="64">
        <f t="shared" si="8"/>
        <v>126403200</v>
      </c>
      <c r="AY30" s="217">
        <f t="shared" si="9"/>
        <v>224826000</v>
      </c>
      <c r="AZ30" s="71"/>
      <c r="BA30" s="73"/>
      <c r="BB30" s="75"/>
    </row>
    <row r="31" spans="1:54" s="47" customFormat="1" ht="68.25" customHeight="1" x14ac:dyDescent="0.25">
      <c r="A31" s="48">
        <f t="shared" si="14"/>
        <v>17</v>
      </c>
      <c r="B31" s="48"/>
      <c r="C31" s="40" t="s">
        <v>150</v>
      </c>
      <c r="D31" s="37"/>
      <c r="E31" s="49"/>
      <c r="F31" s="49"/>
      <c r="G31" s="49"/>
      <c r="H31" s="50">
        <v>69</v>
      </c>
      <c r="I31" s="50">
        <v>18</v>
      </c>
      <c r="J31" s="51">
        <v>48</v>
      </c>
      <c r="K31" s="43" t="s">
        <v>93</v>
      </c>
      <c r="L31" s="41">
        <v>683</v>
      </c>
      <c r="M31" s="41">
        <v>46</v>
      </c>
      <c r="N31" s="42">
        <v>38.200000000000003</v>
      </c>
      <c r="O31" s="42" t="s">
        <v>86</v>
      </c>
      <c r="P31" s="50"/>
      <c r="Q31" s="50"/>
      <c r="R31" s="50"/>
      <c r="S31" s="50"/>
      <c r="T31" s="50"/>
      <c r="U31" s="50"/>
      <c r="V31" s="50"/>
      <c r="W31" s="50"/>
      <c r="X31" s="50"/>
      <c r="Y31" s="50"/>
      <c r="Z31" s="42">
        <v>38.200000000000003</v>
      </c>
      <c r="AA31" s="42"/>
      <c r="AB31" s="42"/>
      <c r="AC31" s="52"/>
      <c r="AD31" s="52"/>
      <c r="AE31" s="53"/>
      <c r="AF31" s="52"/>
      <c r="AG31" s="52"/>
      <c r="AH31" s="52"/>
      <c r="AI31" s="54">
        <f t="shared" si="11"/>
        <v>38.200000000000003</v>
      </c>
      <c r="AJ31" s="55" t="str">
        <f t="shared" si="10"/>
        <v/>
      </c>
      <c r="AK31" s="41"/>
      <c r="AL31" s="56">
        <v>80000</v>
      </c>
      <c r="AM31" s="57">
        <f t="shared" si="12"/>
        <v>3056000</v>
      </c>
      <c r="AN31" s="58" t="s">
        <v>77</v>
      </c>
      <c r="AO31" s="59">
        <f t="shared" si="5"/>
        <v>38.200000000000003</v>
      </c>
      <c r="AP31" s="60" t="s">
        <v>78</v>
      </c>
      <c r="AQ31" s="61"/>
      <c r="AR31" s="56">
        <v>9000</v>
      </c>
      <c r="AS31" s="62"/>
      <c r="AT31" s="62"/>
      <c r="AU31" s="63">
        <f t="shared" si="13"/>
        <v>343800</v>
      </c>
      <c r="AV31" s="63">
        <f t="shared" si="6"/>
        <v>573000</v>
      </c>
      <c r="AW31" s="64">
        <f t="shared" si="7"/>
        <v>15280000</v>
      </c>
      <c r="AX31" s="64">
        <f t="shared" si="8"/>
        <v>19252800</v>
      </c>
      <c r="AY31" s="217" t="str">
        <f t="shared" si="9"/>
        <v/>
      </c>
      <c r="AZ31" s="71"/>
      <c r="BA31" s="73"/>
      <c r="BB31" s="75"/>
    </row>
    <row r="32" spans="1:54" s="80" customFormat="1" ht="68.25" customHeight="1" x14ac:dyDescent="0.25">
      <c r="A32" s="48">
        <f t="shared" si="14"/>
        <v>17</v>
      </c>
      <c r="B32" s="48"/>
      <c r="C32" s="40" t="s">
        <v>150</v>
      </c>
      <c r="D32" s="37"/>
      <c r="E32" s="49"/>
      <c r="F32" s="49"/>
      <c r="G32" s="49"/>
      <c r="H32" s="50">
        <v>188</v>
      </c>
      <c r="I32" s="50">
        <v>19</v>
      </c>
      <c r="J32" s="51">
        <v>156</v>
      </c>
      <c r="K32" s="43" t="s">
        <v>142</v>
      </c>
      <c r="L32" s="41">
        <v>571</v>
      </c>
      <c r="M32" s="41">
        <v>45</v>
      </c>
      <c r="N32" s="42">
        <v>5703.7</v>
      </c>
      <c r="O32" s="42" t="s">
        <v>83</v>
      </c>
      <c r="P32" s="50"/>
      <c r="Q32" s="50"/>
      <c r="R32" s="50"/>
      <c r="S32" s="50"/>
      <c r="T32" s="50"/>
      <c r="U32" s="50"/>
      <c r="V32" s="50"/>
      <c r="W32" s="50"/>
      <c r="X32" s="50"/>
      <c r="Y32" s="50"/>
      <c r="Z32" s="42">
        <v>156</v>
      </c>
      <c r="AA32" s="42"/>
      <c r="AB32" s="42"/>
      <c r="AC32" s="52"/>
      <c r="AD32" s="52"/>
      <c r="AE32" s="53"/>
      <c r="AF32" s="52"/>
      <c r="AG32" s="52"/>
      <c r="AH32" s="52"/>
      <c r="AI32" s="54">
        <f t="shared" si="11"/>
        <v>156</v>
      </c>
      <c r="AJ32" s="55" t="str">
        <f t="shared" si="10"/>
        <v/>
      </c>
      <c r="AK32" s="41"/>
      <c r="AL32" s="56">
        <v>80000</v>
      </c>
      <c r="AM32" s="57">
        <f t="shared" si="12"/>
        <v>12480000</v>
      </c>
      <c r="AN32" s="165" t="s">
        <v>348</v>
      </c>
      <c r="AO32" s="59">
        <f t="shared" si="5"/>
        <v>156</v>
      </c>
      <c r="AP32" s="60" t="s">
        <v>78</v>
      </c>
      <c r="AQ32" s="61"/>
      <c r="AR32" s="56">
        <v>12500</v>
      </c>
      <c r="AS32" s="62"/>
      <c r="AT32" s="62"/>
      <c r="AU32" s="63">
        <f t="shared" si="13"/>
        <v>1950000</v>
      </c>
      <c r="AV32" s="63">
        <f t="shared" si="6"/>
        <v>2340000</v>
      </c>
      <c r="AW32" s="64">
        <f t="shared" si="7"/>
        <v>62400000</v>
      </c>
      <c r="AX32" s="64">
        <f t="shared" si="8"/>
        <v>79170000</v>
      </c>
      <c r="AY32" s="217" t="str">
        <f t="shared" si="9"/>
        <v/>
      </c>
      <c r="AZ32" s="71"/>
      <c r="BA32" s="73"/>
      <c r="BB32" s="75"/>
    </row>
    <row r="33" spans="1:53" ht="60.75" x14ac:dyDescent="0.3">
      <c r="A33" s="48">
        <f t="shared" si="14"/>
        <v>18</v>
      </c>
      <c r="C33" s="40" t="s">
        <v>152</v>
      </c>
      <c r="H33" s="50">
        <v>65</v>
      </c>
      <c r="I33" s="50">
        <v>18</v>
      </c>
      <c r="J33" s="51">
        <v>552</v>
      </c>
      <c r="K33" s="43" t="s">
        <v>146</v>
      </c>
      <c r="L33" s="41">
        <v>584</v>
      </c>
      <c r="M33" s="41">
        <v>46</v>
      </c>
      <c r="N33" s="42">
        <v>1666</v>
      </c>
      <c r="O33" s="42" t="s">
        <v>83</v>
      </c>
      <c r="Z33" s="42">
        <v>552</v>
      </c>
      <c r="AA33" s="42"/>
      <c r="AB33" s="42"/>
      <c r="AC33" s="52"/>
      <c r="AD33" s="52"/>
      <c r="AE33" s="53"/>
      <c r="AF33" s="52"/>
      <c r="AG33" s="52"/>
      <c r="AH33" s="52"/>
      <c r="AI33" s="54">
        <f t="shared" si="11"/>
        <v>552</v>
      </c>
      <c r="AJ33" s="55">
        <f t="shared" si="10"/>
        <v>607.1</v>
      </c>
      <c r="AK33" s="41"/>
      <c r="AL33" s="56">
        <v>80000</v>
      </c>
      <c r="AM33" s="57">
        <f t="shared" si="12"/>
        <v>44160000</v>
      </c>
      <c r="AN33" s="165" t="s">
        <v>348</v>
      </c>
      <c r="AO33" s="59">
        <f t="shared" si="5"/>
        <v>552</v>
      </c>
      <c r="AP33" s="60" t="s">
        <v>78</v>
      </c>
      <c r="AQ33" s="61"/>
      <c r="AR33" s="56">
        <v>12500</v>
      </c>
      <c r="AS33" s="62"/>
      <c r="AT33" s="62"/>
      <c r="AU33" s="63">
        <f t="shared" si="13"/>
        <v>6900000</v>
      </c>
      <c r="AV33" s="63">
        <f t="shared" si="6"/>
        <v>8280000</v>
      </c>
      <c r="AW33" s="64">
        <f t="shared" si="7"/>
        <v>220800000</v>
      </c>
      <c r="AX33" s="64">
        <f t="shared" si="8"/>
        <v>280140000</v>
      </c>
      <c r="AY33" s="217">
        <f t="shared" si="9"/>
        <v>307910400</v>
      </c>
      <c r="AZ33" s="113"/>
      <c r="BA33" s="73"/>
    </row>
    <row r="34" spans="1:53" ht="60.75" x14ac:dyDescent="0.3">
      <c r="A34" s="48">
        <f t="shared" si="14"/>
        <v>18</v>
      </c>
      <c r="C34" s="40" t="s">
        <v>152</v>
      </c>
      <c r="H34" s="50">
        <v>99</v>
      </c>
      <c r="I34" s="50">
        <v>18</v>
      </c>
      <c r="J34" s="51">
        <v>60</v>
      </c>
      <c r="K34" s="43" t="s">
        <v>93</v>
      </c>
      <c r="L34" s="41">
        <v>780</v>
      </c>
      <c r="M34" s="41">
        <v>46</v>
      </c>
      <c r="N34" s="42">
        <v>55.1</v>
      </c>
      <c r="O34" s="42" t="s">
        <v>86</v>
      </c>
      <c r="Z34" s="42">
        <v>55.1</v>
      </c>
      <c r="AA34" s="42"/>
      <c r="AB34" s="42"/>
      <c r="AC34" s="52"/>
      <c r="AD34" s="52"/>
      <c r="AE34" s="53"/>
      <c r="AF34" s="52"/>
      <c r="AG34" s="52"/>
      <c r="AH34" s="52"/>
      <c r="AI34" s="54">
        <f t="shared" si="11"/>
        <v>55.1</v>
      </c>
      <c r="AJ34" s="55" t="str">
        <f t="shared" si="10"/>
        <v/>
      </c>
      <c r="AK34" s="41"/>
      <c r="AL34" s="56">
        <v>80000</v>
      </c>
      <c r="AM34" s="57">
        <f t="shared" si="12"/>
        <v>4408000</v>
      </c>
      <c r="AN34" s="58" t="s">
        <v>77</v>
      </c>
      <c r="AO34" s="59">
        <f t="shared" si="5"/>
        <v>55.1</v>
      </c>
      <c r="AP34" s="60" t="s">
        <v>78</v>
      </c>
      <c r="AQ34" s="61"/>
      <c r="AR34" s="56">
        <v>9000</v>
      </c>
      <c r="AS34" s="62"/>
      <c r="AT34" s="62"/>
      <c r="AU34" s="63">
        <f t="shared" si="13"/>
        <v>495900</v>
      </c>
      <c r="AV34" s="63">
        <f t="shared" si="6"/>
        <v>826500</v>
      </c>
      <c r="AW34" s="64">
        <f t="shared" si="7"/>
        <v>22040000</v>
      </c>
      <c r="AX34" s="64">
        <f t="shared" si="8"/>
        <v>27770400</v>
      </c>
      <c r="AY34" s="217" t="str">
        <f t="shared" si="9"/>
        <v/>
      </c>
      <c r="AZ34" s="113"/>
      <c r="BA34" s="73"/>
    </row>
    <row r="35" spans="1:53" ht="81" x14ac:dyDescent="0.3">
      <c r="A35" s="48">
        <f t="shared" si="14"/>
        <v>19</v>
      </c>
      <c r="C35" s="40" t="s">
        <v>153</v>
      </c>
      <c r="H35" s="50">
        <v>81</v>
      </c>
      <c r="I35" s="50">
        <v>18</v>
      </c>
      <c r="J35" s="51">
        <v>36</v>
      </c>
      <c r="K35" s="43" t="s">
        <v>93</v>
      </c>
      <c r="L35" s="41">
        <v>738</v>
      </c>
      <c r="M35" s="41">
        <v>46</v>
      </c>
      <c r="N35" s="42">
        <v>38.200000000000003</v>
      </c>
      <c r="O35" s="42" t="s">
        <v>86</v>
      </c>
      <c r="Z35" s="42">
        <v>36</v>
      </c>
      <c r="AA35" s="42">
        <v>2.2000000000000002</v>
      </c>
      <c r="AB35" s="42"/>
      <c r="AC35" s="52"/>
      <c r="AD35" s="52"/>
      <c r="AE35" s="53"/>
      <c r="AF35" s="52"/>
      <c r="AG35" s="52"/>
      <c r="AH35" s="52"/>
      <c r="AI35" s="54">
        <f t="shared" si="11"/>
        <v>38.200000000000003</v>
      </c>
      <c r="AJ35" s="55">
        <f t="shared" si="10"/>
        <v>351.8</v>
      </c>
      <c r="AK35" s="41"/>
      <c r="AL35" s="56">
        <v>80000</v>
      </c>
      <c r="AM35" s="57">
        <f t="shared" si="12"/>
        <v>3056000</v>
      </c>
      <c r="AN35" s="58" t="s">
        <v>77</v>
      </c>
      <c r="AO35" s="59">
        <f t="shared" si="5"/>
        <v>38.200000000000003</v>
      </c>
      <c r="AP35" s="60" t="s">
        <v>78</v>
      </c>
      <c r="AQ35" s="61"/>
      <c r="AR35" s="56">
        <v>9000</v>
      </c>
      <c r="AS35" s="62"/>
      <c r="AT35" s="62"/>
      <c r="AU35" s="63">
        <f t="shared" si="13"/>
        <v>343800</v>
      </c>
      <c r="AV35" s="63">
        <f t="shared" si="6"/>
        <v>573000</v>
      </c>
      <c r="AW35" s="64">
        <f t="shared" si="7"/>
        <v>15280000</v>
      </c>
      <c r="AX35" s="64">
        <f t="shared" si="8"/>
        <v>19252800</v>
      </c>
      <c r="AY35" s="217">
        <f t="shared" si="9"/>
        <v>177307200</v>
      </c>
      <c r="AZ35" s="113"/>
      <c r="BA35" s="73"/>
    </row>
    <row r="36" spans="1:53" ht="81" x14ac:dyDescent="0.3">
      <c r="A36" s="48">
        <f t="shared" si="14"/>
        <v>19</v>
      </c>
      <c r="C36" s="40" t="s">
        <v>153</v>
      </c>
      <c r="H36" s="50">
        <v>351</v>
      </c>
      <c r="I36" s="50">
        <v>19</v>
      </c>
      <c r="J36" s="51">
        <v>312</v>
      </c>
      <c r="K36" s="43" t="s">
        <v>136</v>
      </c>
      <c r="L36" s="41">
        <v>235</v>
      </c>
      <c r="M36" s="41">
        <v>52</v>
      </c>
      <c r="N36" s="42">
        <v>313.60000000000002</v>
      </c>
      <c r="O36" s="42" t="s">
        <v>76</v>
      </c>
      <c r="Z36" s="42">
        <v>312</v>
      </c>
      <c r="AA36" s="42">
        <v>1.6</v>
      </c>
      <c r="AB36" s="42"/>
      <c r="AC36" s="52"/>
      <c r="AD36" s="52"/>
      <c r="AE36" s="53"/>
      <c r="AF36" s="52"/>
      <c r="AG36" s="52"/>
      <c r="AH36" s="52"/>
      <c r="AI36" s="54">
        <f t="shared" si="11"/>
        <v>313.60000000000002</v>
      </c>
      <c r="AJ36" s="55" t="str">
        <f t="shared" si="10"/>
        <v/>
      </c>
      <c r="AK36" s="41"/>
      <c r="AL36" s="56">
        <v>80000</v>
      </c>
      <c r="AM36" s="57">
        <f t="shared" si="12"/>
        <v>25088000</v>
      </c>
      <c r="AN36" s="58" t="s">
        <v>77</v>
      </c>
      <c r="AO36" s="59">
        <f t="shared" si="5"/>
        <v>313.60000000000002</v>
      </c>
      <c r="AP36" s="60" t="s">
        <v>78</v>
      </c>
      <c r="AQ36" s="61"/>
      <c r="AR36" s="56">
        <v>9000</v>
      </c>
      <c r="AS36" s="62"/>
      <c r="AT36" s="62"/>
      <c r="AU36" s="63">
        <f t="shared" si="13"/>
        <v>2822400</v>
      </c>
      <c r="AV36" s="63">
        <f t="shared" si="6"/>
        <v>4704000</v>
      </c>
      <c r="AW36" s="64">
        <f t="shared" si="7"/>
        <v>125440000</v>
      </c>
      <c r="AX36" s="64">
        <f t="shared" si="8"/>
        <v>158054400</v>
      </c>
      <c r="AY36" s="217" t="str">
        <f t="shared" si="9"/>
        <v/>
      </c>
      <c r="AZ36" s="113"/>
      <c r="BA36" s="73"/>
    </row>
    <row r="37" spans="1:53" ht="40.5" x14ac:dyDescent="0.3">
      <c r="A37" s="48">
        <f t="shared" si="14"/>
        <v>20</v>
      </c>
      <c r="C37" s="40" t="s">
        <v>154</v>
      </c>
      <c r="H37" s="50"/>
      <c r="I37" s="50"/>
      <c r="J37" s="51"/>
      <c r="K37" s="43" t="s">
        <v>146</v>
      </c>
      <c r="L37" s="41">
        <v>690</v>
      </c>
      <c r="M37" s="41">
        <v>46</v>
      </c>
      <c r="N37" s="42">
        <v>322.3</v>
      </c>
      <c r="O37" s="42" t="s">
        <v>76</v>
      </c>
      <c r="Z37" s="42"/>
      <c r="AA37" s="42">
        <v>10.3</v>
      </c>
      <c r="AB37" s="42"/>
      <c r="AC37" s="52"/>
      <c r="AD37" s="52"/>
      <c r="AE37" s="53"/>
      <c r="AF37" s="52"/>
      <c r="AG37" s="52"/>
      <c r="AH37" s="52"/>
      <c r="AI37" s="54">
        <f t="shared" si="11"/>
        <v>10.3</v>
      </c>
      <c r="AJ37" s="55">
        <f t="shared" si="10"/>
        <v>50.6</v>
      </c>
      <c r="AK37" s="41"/>
      <c r="AL37" s="56">
        <v>80000</v>
      </c>
      <c r="AM37" s="57">
        <f t="shared" si="12"/>
        <v>824000</v>
      </c>
      <c r="AN37" s="58" t="s">
        <v>77</v>
      </c>
      <c r="AO37" s="59">
        <f t="shared" si="5"/>
        <v>10.3</v>
      </c>
      <c r="AP37" s="60" t="s">
        <v>78</v>
      </c>
      <c r="AQ37" s="61"/>
      <c r="AR37" s="56">
        <v>9000</v>
      </c>
      <c r="AS37" s="62"/>
      <c r="AT37" s="62"/>
      <c r="AU37" s="63">
        <f t="shared" si="13"/>
        <v>92700</v>
      </c>
      <c r="AV37" s="63">
        <f t="shared" si="6"/>
        <v>154500</v>
      </c>
      <c r="AW37" s="64">
        <f t="shared" si="7"/>
        <v>4120000</v>
      </c>
      <c r="AX37" s="64">
        <f t="shared" si="8"/>
        <v>5191200</v>
      </c>
      <c r="AY37" s="217">
        <f t="shared" si="9"/>
        <v>25502400</v>
      </c>
      <c r="AZ37" s="113"/>
      <c r="BA37" s="73"/>
    </row>
    <row r="38" spans="1:53" ht="40.5" x14ac:dyDescent="0.3">
      <c r="A38" s="48">
        <f t="shared" si="14"/>
        <v>20</v>
      </c>
      <c r="C38" s="40" t="s">
        <v>154</v>
      </c>
      <c r="H38" s="50"/>
      <c r="I38" s="50"/>
      <c r="J38" s="51"/>
      <c r="K38" s="43" t="s">
        <v>155</v>
      </c>
      <c r="L38" s="41">
        <v>443</v>
      </c>
      <c r="M38" s="41">
        <v>45</v>
      </c>
      <c r="N38" s="42">
        <v>107.6</v>
      </c>
      <c r="O38" s="42" t="s">
        <v>86</v>
      </c>
      <c r="Z38" s="42"/>
      <c r="AA38" s="42">
        <v>29.3</v>
      </c>
      <c r="AB38" s="42"/>
      <c r="AC38" s="52"/>
      <c r="AD38" s="52"/>
      <c r="AE38" s="53"/>
      <c r="AF38" s="52"/>
      <c r="AG38" s="52"/>
      <c r="AH38" s="52"/>
      <c r="AI38" s="54">
        <f t="shared" si="11"/>
        <v>29.3</v>
      </c>
      <c r="AJ38" s="55" t="str">
        <f t="shared" si="10"/>
        <v/>
      </c>
      <c r="AK38" s="41"/>
      <c r="AL38" s="56">
        <v>80000</v>
      </c>
      <c r="AM38" s="57">
        <f t="shared" si="12"/>
        <v>2344000</v>
      </c>
      <c r="AN38" s="58" t="s">
        <v>77</v>
      </c>
      <c r="AO38" s="59">
        <f t="shared" si="5"/>
        <v>29.3</v>
      </c>
      <c r="AP38" s="60" t="s">
        <v>78</v>
      </c>
      <c r="AQ38" s="61"/>
      <c r="AR38" s="56">
        <v>9000</v>
      </c>
      <c r="AS38" s="62"/>
      <c r="AT38" s="62"/>
      <c r="AU38" s="63">
        <f t="shared" si="13"/>
        <v>263700</v>
      </c>
      <c r="AV38" s="63">
        <f t="shared" si="6"/>
        <v>439500</v>
      </c>
      <c r="AW38" s="64">
        <f t="shared" si="7"/>
        <v>11720000</v>
      </c>
      <c r="AX38" s="64">
        <f t="shared" si="8"/>
        <v>14767200</v>
      </c>
      <c r="AY38" s="217" t="str">
        <f t="shared" si="9"/>
        <v/>
      </c>
      <c r="AZ38" s="113"/>
      <c r="BA38" s="73"/>
    </row>
    <row r="39" spans="1:53" ht="40.5" x14ac:dyDescent="0.3">
      <c r="A39" s="48">
        <f t="shared" si="14"/>
        <v>20</v>
      </c>
      <c r="C39" s="40" t="s">
        <v>154</v>
      </c>
      <c r="H39" s="50"/>
      <c r="I39" s="50"/>
      <c r="J39" s="51"/>
      <c r="K39" s="43" t="s">
        <v>93</v>
      </c>
      <c r="L39" s="41">
        <v>756</v>
      </c>
      <c r="M39" s="41">
        <v>46</v>
      </c>
      <c r="N39" s="42">
        <v>155</v>
      </c>
      <c r="O39" s="42" t="s">
        <v>86</v>
      </c>
      <c r="Z39" s="42"/>
      <c r="AA39" s="42">
        <v>11</v>
      </c>
      <c r="AB39" s="42"/>
      <c r="AC39" s="52"/>
      <c r="AD39" s="52"/>
      <c r="AE39" s="53"/>
      <c r="AF39" s="52"/>
      <c r="AG39" s="52"/>
      <c r="AH39" s="52"/>
      <c r="AI39" s="54">
        <f t="shared" si="11"/>
        <v>11</v>
      </c>
      <c r="AJ39" s="55" t="str">
        <f t="shared" si="10"/>
        <v/>
      </c>
      <c r="AK39" s="41"/>
      <c r="AL39" s="56">
        <v>80000</v>
      </c>
      <c r="AM39" s="57">
        <f t="shared" si="12"/>
        <v>880000</v>
      </c>
      <c r="AN39" s="58" t="s">
        <v>77</v>
      </c>
      <c r="AO39" s="59">
        <f t="shared" si="5"/>
        <v>11</v>
      </c>
      <c r="AP39" s="60" t="s">
        <v>78</v>
      </c>
      <c r="AQ39" s="61"/>
      <c r="AR39" s="56">
        <v>9000</v>
      </c>
      <c r="AS39" s="62"/>
      <c r="AT39" s="62"/>
      <c r="AU39" s="63">
        <f t="shared" si="13"/>
        <v>99000</v>
      </c>
      <c r="AV39" s="63">
        <f t="shared" si="6"/>
        <v>165000</v>
      </c>
      <c r="AW39" s="64">
        <f t="shared" si="7"/>
        <v>4400000</v>
      </c>
      <c r="AX39" s="64">
        <f t="shared" si="8"/>
        <v>5544000</v>
      </c>
      <c r="AY39" s="217" t="str">
        <f t="shared" si="9"/>
        <v/>
      </c>
      <c r="AZ39" s="113"/>
      <c r="BA39" s="73"/>
    </row>
    <row r="40" spans="1:53" ht="40.5" x14ac:dyDescent="0.3">
      <c r="A40" s="48">
        <f t="shared" si="14"/>
        <v>21</v>
      </c>
      <c r="C40" s="40" t="s">
        <v>156</v>
      </c>
      <c r="H40" s="50"/>
      <c r="I40" s="50"/>
      <c r="J40" s="51"/>
      <c r="K40" s="43" t="s">
        <v>146</v>
      </c>
      <c r="L40" s="41">
        <v>692</v>
      </c>
      <c r="M40" s="41">
        <v>46</v>
      </c>
      <c r="N40" s="42">
        <v>207.4</v>
      </c>
      <c r="O40" s="42" t="s">
        <v>76</v>
      </c>
      <c r="Z40" s="42"/>
      <c r="AA40" s="42">
        <v>55.9</v>
      </c>
      <c r="AB40" s="42"/>
      <c r="AC40" s="52"/>
      <c r="AD40" s="52"/>
      <c r="AE40" s="53"/>
      <c r="AF40" s="52"/>
      <c r="AG40" s="52"/>
      <c r="AH40" s="52"/>
      <c r="AI40" s="54">
        <f t="shared" si="11"/>
        <v>55.9</v>
      </c>
      <c r="AJ40" s="55">
        <f t="shared" si="10"/>
        <v>89.199999999999989</v>
      </c>
      <c r="AK40" s="41"/>
      <c r="AL40" s="56">
        <v>80000</v>
      </c>
      <c r="AM40" s="57">
        <f t="shared" si="12"/>
        <v>4472000</v>
      </c>
      <c r="AN40" s="58" t="s">
        <v>77</v>
      </c>
      <c r="AO40" s="59">
        <f t="shared" si="5"/>
        <v>55.9</v>
      </c>
      <c r="AP40" s="60" t="s">
        <v>78</v>
      </c>
      <c r="AQ40" s="61"/>
      <c r="AR40" s="56">
        <v>9000</v>
      </c>
      <c r="AS40" s="62"/>
      <c r="AT40" s="62"/>
      <c r="AU40" s="63">
        <f t="shared" si="13"/>
        <v>503100</v>
      </c>
      <c r="AV40" s="63">
        <f t="shared" si="6"/>
        <v>838500</v>
      </c>
      <c r="AW40" s="64">
        <f t="shared" si="7"/>
        <v>22360000</v>
      </c>
      <c r="AX40" s="64">
        <f t="shared" si="8"/>
        <v>28173600</v>
      </c>
      <c r="AY40" s="217">
        <f t="shared" si="9"/>
        <v>44956800</v>
      </c>
      <c r="AZ40" s="113"/>
      <c r="BA40" s="73"/>
    </row>
    <row r="41" spans="1:53" ht="40.5" x14ac:dyDescent="0.3">
      <c r="A41" s="48">
        <f t="shared" si="14"/>
        <v>21</v>
      </c>
      <c r="C41" s="40" t="s">
        <v>156</v>
      </c>
      <c r="H41" s="50"/>
      <c r="I41" s="50"/>
      <c r="J41" s="51"/>
      <c r="K41" s="43" t="s">
        <v>157</v>
      </c>
      <c r="L41" s="41">
        <v>245</v>
      </c>
      <c r="M41" s="41">
        <v>45</v>
      </c>
      <c r="N41" s="42">
        <v>145.5</v>
      </c>
      <c r="O41" s="42" t="s">
        <v>76</v>
      </c>
      <c r="Z41" s="42"/>
      <c r="AA41" s="42">
        <v>33.299999999999997</v>
      </c>
      <c r="AB41" s="42"/>
      <c r="AC41" s="52"/>
      <c r="AD41" s="52"/>
      <c r="AE41" s="53"/>
      <c r="AF41" s="52"/>
      <c r="AG41" s="52"/>
      <c r="AH41" s="52"/>
      <c r="AI41" s="54">
        <f t="shared" si="11"/>
        <v>33.299999999999997</v>
      </c>
      <c r="AJ41" s="55" t="str">
        <f t="shared" si="10"/>
        <v/>
      </c>
      <c r="AK41" s="41"/>
      <c r="AL41" s="56">
        <v>80000</v>
      </c>
      <c r="AM41" s="57">
        <f t="shared" si="12"/>
        <v>2664000</v>
      </c>
      <c r="AN41" s="58" t="s">
        <v>77</v>
      </c>
      <c r="AO41" s="59">
        <f t="shared" si="5"/>
        <v>33.299999999999997</v>
      </c>
      <c r="AP41" s="60" t="s">
        <v>78</v>
      </c>
      <c r="AQ41" s="61"/>
      <c r="AR41" s="56">
        <v>9000</v>
      </c>
      <c r="AS41" s="62"/>
      <c r="AT41" s="62"/>
      <c r="AU41" s="63">
        <f t="shared" si="13"/>
        <v>299700</v>
      </c>
      <c r="AV41" s="63">
        <f t="shared" si="6"/>
        <v>499499.99999999994</v>
      </c>
      <c r="AW41" s="64">
        <f t="shared" si="7"/>
        <v>13320000</v>
      </c>
      <c r="AX41" s="64">
        <f t="shared" si="8"/>
        <v>16783200</v>
      </c>
      <c r="AY41" s="217" t="str">
        <f t="shared" si="9"/>
        <v/>
      </c>
      <c r="AZ41" s="113"/>
      <c r="BA41" s="73"/>
    </row>
    <row r="42" spans="1:53" ht="40.5" x14ac:dyDescent="0.3">
      <c r="A42" s="48">
        <f t="shared" si="14"/>
        <v>22</v>
      </c>
      <c r="C42" s="40" t="s">
        <v>158</v>
      </c>
      <c r="H42" s="50"/>
      <c r="I42" s="50"/>
      <c r="J42" s="51"/>
      <c r="K42" s="43" t="s">
        <v>146</v>
      </c>
      <c r="L42" s="41">
        <v>742</v>
      </c>
      <c r="M42" s="41">
        <v>46</v>
      </c>
      <c r="N42" s="42">
        <v>247.3</v>
      </c>
      <c r="O42" s="42" t="s">
        <v>76</v>
      </c>
      <c r="Z42" s="42"/>
      <c r="AA42" s="42">
        <v>7.3</v>
      </c>
      <c r="AB42" s="42"/>
      <c r="AC42" s="52"/>
      <c r="AD42" s="52"/>
      <c r="AE42" s="53"/>
      <c r="AF42" s="52"/>
      <c r="AG42" s="52"/>
      <c r="AH42" s="52"/>
      <c r="AI42" s="54">
        <f t="shared" si="11"/>
        <v>7.3</v>
      </c>
      <c r="AJ42" s="55">
        <f t="shared" si="10"/>
        <v>7.3</v>
      </c>
      <c r="AK42" s="41"/>
      <c r="AL42" s="56">
        <v>80000</v>
      </c>
      <c r="AM42" s="57">
        <f t="shared" si="12"/>
        <v>584000</v>
      </c>
      <c r="AN42" s="58" t="s">
        <v>77</v>
      </c>
      <c r="AO42" s="59">
        <f t="shared" ref="AO42:AO73" si="17">+AI42</f>
        <v>7.3</v>
      </c>
      <c r="AP42" s="60" t="s">
        <v>78</v>
      </c>
      <c r="AQ42" s="61"/>
      <c r="AR42" s="56">
        <v>9000</v>
      </c>
      <c r="AS42" s="62"/>
      <c r="AT42" s="62"/>
      <c r="AU42" s="63">
        <f t="shared" si="13"/>
        <v>65700</v>
      </c>
      <c r="AV42" s="63">
        <f t="shared" ref="AV42:AV73" si="18">+AI42*15000</f>
        <v>109500</v>
      </c>
      <c r="AW42" s="64">
        <f t="shared" ref="AW42:AW73" si="19">+AI42*AL42*5</f>
        <v>2920000</v>
      </c>
      <c r="AX42" s="64">
        <f t="shared" ref="AX42:AX73" si="20">+AM42+AU42+AW42+AV42</f>
        <v>3679200</v>
      </c>
      <c r="AY42" s="217">
        <f t="shared" ref="AY42:AY73" si="21">IF(C42=C41,"",SUMIF($C$10:$C$123,C42,$AX$10:$AX$123))</f>
        <v>3679200</v>
      </c>
      <c r="AZ42" s="113"/>
      <c r="BA42" s="73"/>
    </row>
    <row r="43" spans="1:53" ht="40.5" x14ac:dyDescent="0.3">
      <c r="A43" s="48">
        <f t="shared" si="14"/>
        <v>23</v>
      </c>
      <c r="C43" s="40" t="s">
        <v>159</v>
      </c>
      <c r="H43" s="50"/>
      <c r="I43" s="50"/>
      <c r="J43" s="51"/>
      <c r="K43" s="43" t="s">
        <v>93</v>
      </c>
      <c r="L43" s="41">
        <v>758</v>
      </c>
      <c r="M43" s="41">
        <v>46</v>
      </c>
      <c r="N43" s="42">
        <v>99.9</v>
      </c>
      <c r="O43" s="42" t="s">
        <v>86</v>
      </c>
      <c r="Z43" s="42"/>
      <c r="AA43" s="42">
        <v>27.5</v>
      </c>
      <c r="AB43" s="42"/>
      <c r="AC43" s="52"/>
      <c r="AD43" s="52"/>
      <c r="AE43" s="53"/>
      <c r="AF43" s="52"/>
      <c r="AG43" s="52"/>
      <c r="AH43" s="52"/>
      <c r="AI43" s="54">
        <f t="shared" si="11"/>
        <v>27.5</v>
      </c>
      <c r="AJ43" s="55">
        <f t="shared" si="10"/>
        <v>27.5</v>
      </c>
      <c r="AK43" s="41"/>
      <c r="AL43" s="56">
        <v>80000</v>
      </c>
      <c r="AM43" s="57">
        <f t="shared" si="12"/>
        <v>2200000</v>
      </c>
      <c r="AN43" s="58" t="s">
        <v>77</v>
      </c>
      <c r="AO43" s="59">
        <f t="shared" si="17"/>
        <v>27.5</v>
      </c>
      <c r="AP43" s="60" t="s">
        <v>78</v>
      </c>
      <c r="AQ43" s="61"/>
      <c r="AR43" s="56">
        <v>9000</v>
      </c>
      <c r="AS43" s="62"/>
      <c r="AT43" s="62"/>
      <c r="AU43" s="63">
        <f t="shared" si="13"/>
        <v>247500</v>
      </c>
      <c r="AV43" s="63">
        <f t="shared" si="18"/>
        <v>412500</v>
      </c>
      <c r="AW43" s="64">
        <f t="shared" si="19"/>
        <v>11000000</v>
      </c>
      <c r="AX43" s="64">
        <f t="shared" si="20"/>
        <v>13860000</v>
      </c>
      <c r="AY43" s="217">
        <f t="shared" si="21"/>
        <v>13860000</v>
      </c>
      <c r="AZ43" s="113"/>
      <c r="BA43" s="73"/>
    </row>
    <row r="44" spans="1:53" ht="24" x14ac:dyDescent="0.3">
      <c r="A44" s="48">
        <f t="shared" si="14"/>
        <v>24</v>
      </c>
      <c r="C44" s="40" t="s">
        <v>160</v>
      </c>
      <c r="H44" s="50"/>
      <c r="I44" s="50"/>
      <c r="J44" s="51"/>
      <c r="K44" s="43" t="s">
        <v>93</v>
      </c>
      <c r="L44" s="41">
        <v>777</v>
      </c>
      <c r="M44" s="41">
        <v>46</v>
      </c>
      <c r="N44" s="42">
        <v>60.4</v>
      </c>
      <c r="O44" s="42" t="s">
        <v>86</v>
      </c>
      <c r="Z44" s="42"/>
      <c r="AA44" s="42">
        <v>12.4</v>
      </c>
      <c r="AB44" s="42"/>
      <c r="AC44" s="52"/>
      <c r="AD44" s="52"/>
      <c r="AE44" s="53"/>
      <c r="AF44" s="52"/>
      <c r="AG44" s="52"/>
      <c r="AH44" s="52"/>
      <c r="AI44" s="54">
        <f t="shared" si="11"/>
        <v>12.4</v>
      </c>
      <c r="AJ44" s="55">
        <f t="shared" si="10"/>
        <v>12.4</v>
      </c>
      <c r="AK44" s="41"/>
      <c r="AL44" s="56">
        <v>80000</v>
      </c>
      <c r="AM44" s="57">
        <f t="shared" si="12"/>
        <v>992000</v>
      </c>
      <c r="AN44" s="58" t="s">
        <v>77</v>
      </c>
      <c r="AO44" s="59">
        <f t="shared" si="17"/>
        <v>12.4</v>
      </c>
      <c r="AP44" s="60" t="s">
        <v>78</v>
      </c>
      <c r="AQ44" s="61"/>
      <c r="AR44" s="56">
        <v>9000</v>
      </c>
      <c r="AS44" s="62"/>
      <c r="AT44" s="62"/>
      <c r="AU44" s="63">
        <f t="shared" si="13"/>
        <v>111600</v>
      </c>
      <c r="AV44" s="63">
        <f t="shared" si="18"/>
        <v>186000</v>
      </c>
      <c r="AW44" s="64">
        <f t="shared" si="19"/>
        <v>4960000</v>
      </c>
      <c r="AX44" s="64">
        <f t="shared" si="20"/>
        <v>6249600</v>
      </c>
      <c r="AY44" s="217">
        <f t="shared" si="21"/>
        <v>6249600</v>
      </c>
      <c r="AZ44" s="113"/>
      <c r="BA44" s="73"/>
    </row>
    <row r="45" spans="1:53" ht="35.25" customHeight="1" x14ac:dyDescent="0.3">
      <c r="A45" s="48">
        <f t="shared" si="14"/>
        <v>25</v>
      </c>
      <c r="C45" s="40" t="s">
        <v>161</v>
      </c>
      <c r="H45" s="50"/>
      <c r="I45" s="50"/>
      <c r="J45" s="51"/>
      <c r="K45" s="43" t="s">
        <v>146</v>
      </c>
      <c r="L45" s="41">
        <v>697</v>
      </c>
      <c r="M45" s="41">
        <v>46</v>
      </c>
      <c r="N45" s="42">
        <v>603.20000000000005</v>
      </c>
      <c r="O45" s="42" t="s">
        <v>76</v>
      </c>
      <c r="Z45" s="42"/>
      <c r="AA45" s="42">
        <v>51.2</v>
      </c>
      <c r="AB45" s="42"/>
      <c r="AC45" s="52"/>
      <c r="AD45" s="52"/>
      <c r="AE45" s="53"/>
      <c r="AF45" s="52"/>
      <c r="AG45" s="52"/>
      <c r="AH45" s="52"/>
      <c r="AI45" s="54">
        <f t="shared" si="11"/>
        <v>51.2</v>
      </c>
      <c r="AJ45" s="55">
        <f t="shared" si="10"/>
        <v>51.2</v>
      </c>
      <c r="AK45" s="41"/>
      <c r="AL45" s="56">
        <v>80000</v>
      </c>
      <c r="AM45" s="57">
        <f t="shared" si="12"/>
        <v>4096000</v>
      </c>
      <c r="AN45" s="58" t="s">
        <v>77</v>
      </c>
      <c r="AO45" s="59">
        <f t="shared" si="17"/>
        <v>51.2</v>
      </c>
      <c r="AP45" s="60" t="s">
        <v>78</v>
      </c>
      <c r="AQ45" s="61"/>
      <c r="AR45" s="56">
        <v>9000</v>
      </c>
      <c r="AS45" s="62"/>
      <c r="AT45" s="62"/>
      <c r="AU45" s="63">
        <f t="shared" si="13"/>
        <v>460800</v>
      </c>
      <c r="AV45" s="63">
        <f t="shared" si="18"/>
        <v>768000</v>
      </c>
      <c r="AW45" s="64">
        <f t="shared" si="19"/>
        <v>20480000</v>
      </c>
      <c r="AX45" s="64">
        <f t="shared" si="20"/>
        <v>25804800</v>
      </c>
      <c r="AY45" s="217">
        <f t="shared" si="21"/>
        <v>25804800</v>
      </c>
      <c r="AZ45" s="113"/>
      <c r="BA45" s="73"/>
    </row>
    <row r="46" spans="1:53" ht="35.25" customHeight="1" x14ac:dyDescent="0.3">
      <c r="A46" s="48">
        <f t="shared" si="14"/>
        <v>26</v>
      </c>
      <c r="C46" s="40" t="s">
        <v>231</v>
      </c>
      <c r="H46" s="50">
        <v>394</v>
      </c>
      <c r="I46" s="50">
        <v>19</v>
      </c>
      <c r="J46" s="51">
        <v>96</v>
      </c>
      <c r="K46" s="43" t="s">
        <v>155</v>
      </c>
      <c r="L46" s="41">
        <v>440</v>
      </c>
      <c r="M46" s="41">
        <v>45</v>
      </c>
      <c r="N46" s="42">
        <v>104.2</v>
      </c>
      <c r="O46" s="42" t="s">
        <v>86</v>
      </c>
      <c r="P46" s="101" t="s">
        <v>85</v>
      </c>
      <c r="Q46" s="101" t="s">
        <v>85</v>
      </c>
      <c r="R46" s="101" t="s">
        <v>86</v>
      </c>
      <c r="S46" s="101">
        <v>104.2</v>
      </c>
      <c r="T46" s="101">
        <v>104.2</v>
      </c>
      <c r="U46" s="101">
        <v>0</v>
      </c>
      <c r="V46" s="101">
        <v>0</v>
      </c>
      <c r="W46" s="101">
        <v>0</v>
      </c>
      <c r="X46" s="101">
        <v>0</v>
      </c>
      <c r="Y46" s="101">
        <v>0</v>
      </c>
      <c r="Z46" s="42">
        <v>96</v>
      </c>
      <c r="AA46" s="42">
        <v>8.2000000000000028</v>
      </c>
      <c r="AB46" s="42"/>
      <c r="AC46" s="52"/>
      <c r="AD46" s="52"/>
      <c r="AE46" s="53"/>
      <c r="AF46" s="52"/>
      <c r="AG46" s="52"/>
      <c r="AH46" s="52"/>
      <c r="AI46" s="54">
        <f t="shared" si="11"/>
        <v>104.2</v>
      </c>
      <c r="AJ46" s="55">
        <f t="shared" si="10"/>
        <v>1591.7000000000003</v>
      </c>
      <c r="AK46" s="41"/>
      <c r="AL46" s="56">
        <v>80000</v>
      </c>
      <c r="AM46" s="57">
        <f t="shared" ref="AM46:AM101" si="22">+AI46*AL46</f>
        <v>8336000</v>
      </c>
      <c r="AN46" s="58" t="s">
        <v>77</v>
      </c>
      <c r="AO46" s="59">
        <f t="shared" si="17"/>
        <v>104.2</v>
      </c>
      <c r="AP46" s="60" t="s">
        <v>78</v>
      </c>
      <c r="AQ46" s="61"/>
      <c r="AR46" s="56">
        <v>9000</v>
      </c>
      <c r="AS46" s="62"/>
      <c r="AT46" s="62"/>
      <c r="AU46" s="63">
        <f t="shared" ref="AU46:AU101" si="23">+AO46*AR46</f>
        <v>937800</v>
      </c>
      <c r="AV46" s="63">
        <f t="shared" si="18"/>
        <v>1563000</v>
      </c>
      <c r="AW46" s="64">
        <f t="shared" si="19"/>
        <v>41680000</v>
      </c>
      <c r="AX46" s="64">
        <f t="shared" si="20"/>
        <v>52516800</v>
      </c>
      <c r="AY46" s="217">
        <f t="shared" si="21"/>
        <v>805217350</v>
      </c>
      <c r="AZ46" s="113"/>
      <c r="BA46" s="73"/>
    </row>
    <row r="47" spans="1:53" ht="35.25" customHeight="1" x14ac:dyDescent="0.3">
      <c r="A47" s="48">
        <f t="shared" si="14"/>
        <v>26</v>
      </c>
      <c r="C47" s="40" t="s">
        <v>231</v>
      </c>
      <c r="H47" s="50">
        <v>325</v>
      </c>
      <c r="I47" s="50">
        <v>19</v>
      </c>
      <c r="J47" s="51">
        <v>468</v>
      </c>
      <c r="K47" s="43" t="s">
        <v>142</v>
      </c>
      <c r="L47" s="41">
        <v>435</v>
      </c>
      <c r="M47" s="41">
        <v>45</v>
      </c>
      <c r="N47" s="42">
        <v>446.7</v>
      </c>
      <c r="O47" s="42" t="s">
        <v>76</v>
      </c>
      <c r="P47" s="101" t="s">
        <v>88</v>
      </c>
      <c r="Q47" s="101" t="s">
        <v>88</v>
      </c>
      <c r="R47" s="101" t="s">
        <v>76</v>
      </c>
      <c r="S47" s="101">
        <v>446.7</v>
      </c>
      <c r="T47" s="101">
        <v>446.7</v>
      </c>
      <c r="U47" s="101">
        <v>0</v>
      </c>
      <c r="V47" s="101">
        <v>0</v>
      </c>
      <c r="W47" s="101" t="e">
        <v>#VALUE!</v>
      </c>
      <c r="X47" s="101">
        <v>0</v>
      </c>
      <c r="Y47" s="101" t="s">
        <v>89</v>
      </c>
      <c r="Z47" s="42">
        <v>446.7</v>
      </c>
      <c r="AA47" s="42"/>
      <c r="AB47" s="42"/>
      <c r="AC47" s="52"/>
      <c r="AD47" s="52"/>
      <c r="AE47" s="53"/>
      <c r="AF47" s="52"/>
      <c r="AG47" s="52"/>
      <c r="AH47" s="52"/>
      <c r="AI47" s="54">
        <f t="shared" ref="AI47:AI91" si="24">SUM(Z47:AB47)</f>
        <v>446.7</v>
      </c>
      <c r="AJ47" s="55" t="str">
        <f t="shared" si="10"/>
        <v/>
      </c>
      <c r="AK47" s="41"/>
      <c r="AL47" s="56">
        <v>80000</v>
      </c>
      <c r="AM47" s="57">
        <f t="shared" si="22"/>
        <v>35736000</v>
      </c>
      <c r="AN47" s="58" t="s">
        <v>77</v>
      </c>
      <c r="AO47" s="59">
        <f t="shared" si="17"/>
        <v>446.7</v>
      </c>
      <c r="AP47" s="60" t="s">
        <v>78</v>
      </c>
      <c r="AQ47" s="61"/>
      <c r="AR47" s="56">
        <v>9000</v>
      </c>
      <c r="AS47" s="62"/>
      <c r="AT47" s="62"/>
      <c r="AU47" s="63">
        <f t="shared" si="23"/>
        <v>4020300</v>
      </c>
      <c r="AV47" s="63">
        <f t="shared" si="18"/>
        <v>6700500</v>
      </c>
      <c r="AW47" s="64">
        <f t="shared" si="19"/>
        <v>178680000</v>
      </c>
      <c r="AX47" s="64">
        <f t="shared" si="20"/>
        <v>225136800</v>
      </c>
      <c r="AY47" s="217" t="str">
        <f t="shared" si="21"/>
        <v/>
      </c>
      <c r="AZ47" s="113"/>
      <c r="BA47" s="73"/>
    </row>
    <row r="48" spans="1:53" ht="35.25" customHeight="1" x14ac:dyDescent="0.3">
      <c r="A48" s="48">
        <f t="shared" si="14"/>
        <v>26</v>
      </c>
      <c r="C48" s="40" t="s">
        <v>231</v>
      </c>
      <c r="H48" s="50">
        <v>325</v>
      </c>
      <c r="I48" s="50">
        <v>19</v>
      </c>
      <c r="J48" s="51">
        <v>96</v>
      </c>
      <c r="K48" s="43" t="s">
        <v>142</v>
      </c>
      <c r="L48" s="41">
        <v>437</v>
      </c>
      <c r="M48" s="41">
        <v>45</v>
      </c>
      <c r="N48" s="42">
        <v>92.2</v>
      </c>
      <c r="O48" s="42" t="s">
        <v>76</v>
      </c>
      <c r="P48" s="101" t="s">
        <v>91</v>
      </c>
      <c r="Q48" s="101" t="s">
        <v>91</v>
      </c>
      <c r="R48" s="101" t="s">
        <v>76</v>
      </c>
      <c r="S48" s="101">
        <v>92.2</v>
      </c>
      <c r="T48" s="101">
        <v>92.2</v>
      </c>
      <c r="U48" s="101">
        <v>0</v>
      </c>
      <c r="V48" s="101">
        <v>0</v>
      </c>
      <c r="W48" s="101">
        <v>0</v>
      </c>
      <c r="X48" s="101">
        <v>0</v>
      </c>
      <c r="Y48" s="101">
        <v>0</v>
      </c>
      <c r="Z48" s="42">
        <v>92.2</v>
      </c>
      <c r="AA48" s="42"/>
      <c r="AB48" s="42"/>
      <c r="AC48" s="52"/>
      <c r="AD48" s="52"/>
      <c r="AE48" s="53"/>
      <c r="AF48" s="52"/>
      <c r="AG48" s="52"/>
      <c r="AH48" s="52"/>
      <c r="AI48" s="54">
        <f t="shared" si="24"/>
        <v>92.2</v>
      </c>
      <c r="AJ48" s="55" t="str">
        <f t="shared" si="10"/>
        <v/>
      </c>
      <c r="AK48" s="41"/>
      <c r="AL48" s="56">
        <v>80000</v>
      </c>
      <c r="AM48" s="57">
        <f t="shared" si="22"/>
        <v>7376000</v>
      </c>
      <c r="AN48" s="58" t="s">
        <v>77</v>
      </c>
      <c r="AO48" s="59">
        <f t="shared" si="17"/>
        <v>92.2</v>
      </c>
      <c r="AP48" s="60" t="s">
        <v>78</v>
      </c>
      <c r="AQ48" s="61"/>
      <c r="AR48" s="56">
        <v>9000</v>
      </c>
      <c r="AS48" s="62"/>
      <c r="AT48" s="62"/>
      <c r="AU48" s="63">
        <f t="shared" si="23"/>
        <v>829800</v>
      </c>
      <c r="AV48" s="63">
        <f t="shared" si="18"/>
        <v>1383000</v>
      </c>
      <c r="AW48" s="64">
        <f t="shared" si="19"/>
        <v>36880000</v>
      </c>
      <c r="AX48" s="64">
        <f t="shared" si="20"/>
        <v>46468800</v>
      </c>
      <c r="AY48" s="217" t="str">
        <f t="shared" si="21"/>
        <v/>
      </c>
      <c r="AZ48" s="113"/>
      <c r="BA48" s="73"/>
    </row>
    <row r="49" spans="1:53" ht="35.25" customHeight="1" x14ac:dyDescent="0.3">
      <c r="A49" s="48">
        <f t="shared" si="14"/>
        <v>26</v>
      </c>
      <c r="C49" s="40" t="s">
        <v>231</v>
      </c>
      <c r="H49" s="50">
        <v>320</v>
      </c>
      <c r="I49" s="50">
        <v>18</v>
      </c>
      <c r="J49" s="51">
        <v>168</v>
      </c>
      <c r="K49" s="43" t="s">
        <v>157</v>
      </c>
      <c r="L49" s="41">
        <v>287</v>
      </c>
      <c r="M49" s="41">
        <v>45</v>
      </c>
      <c r="N49" s="42">
        <v>1388.5</v>
      </c>
      <c r="O49" s="42" t="s">
        <v>83</v>
      </c>
      <c r="P49" s="101" t="s">
        <v>94</v>
      </c>
      <c r="Q49" s="101" t="s">
        <v>94</v>
      </c>
      <c r="R49" s="101" t="s">
        <v>83</v>
      </c>
      <c r="S49" s="101">
        <v>1388.5</v>
      </c>
      <c r="T49" s="101">
        <v>1388.5</v>
      </c>
      <c r="U49" s="101">
        <v>0</v>
      </c>
      <c r="V49" s="101" t="e">
        <v>#REF!</v>
      </c>
      <c r="W49" s="101">
        <v>0</v>
      </c>
      <c r="X49" s="101">
        <v>5</v>
      </c>
      <c r="Y49" s="101" t="s">
        <v>89</v>
      </c>
      <c r="Z49" s="42">
        <v>168</v>
      </c>
      <c r="AA49" s="42"/>
      <c r="AB49" s="42"/>
      <c r="AC49" s="52"/>
      <c r="AD49" s="52"/>
      <c r="AE49" s="53"/>
      <c r="AF49" s="52"/>
      <c r="AG49" s="52"/>
      <c r="AH49" s="52"/>
      <c r="AI49" s="54">
        <f t="shared" si="24"/>
        <v>168</v>
      </c>
      <c r="AJ49" s="55" t="str">
        <f t="shared" si="10"/>
        <v/>
      </c>
      <c r="AK49" s="41"/>
      <c r="AL49" s="56">
        <v>80000</v>
      </c>
      <c r="AM49" s="57">
        <f t="shared" si="22"/>
        <v>13440000</v>
      </c>
      <c r="AN49" s="165" t="s">
        <v>348</v>
      </c>
      <c r="AO49" s="59">
        <f t="shared" si="17"/>
        <v>168</v>
      </c>
      <c r="AP49" s="60" t="s">
        <v>78</v>
      </c>
      <c r="AQ49" s="61"/>
      <c r="AR49" s="56">
        <v>12500</v>
      </c>
      <c r="AS49" s="62"/>
      <c r="AT49" s="62"/>
      <c r="AU49" s="63">
        <f t="shared" si="23"/>
        <v>2100000</v>
      </c>
      <c r="AV49" s="63">
        <f t="shared" si="18"/>
        <v>2520000</v>
      </c>
      <c r="AW49" s="64">
        <f t="shared" si="19"/>
        <v>67200000</v>
      </c>
      <c r="AX49" s="64">
        <f t="shared" si="20"/>
        <v>85260000</v>
      </c>
      <c r="AY49" s="217" t="str">
        <f t="shared" si="21"/>
        <v/>
      </c>
      <c r="AZ49" s="113"/>
      <c r="BA49" s="73"/>
    </row>
    <row r="50" spans="1:53" ht="35.25" customHeight="1" x14ac:dyDescent="0.3">
      <c r="A50" s="48">
        <f t="shared" si="14"/>
        <v>26</v>
      </c>
      <c r="C50" s="40" t="s">
        <v>231</v>
      </c>
      <c r="H50" s="50">
        <v>67</v>
      </c>
      <c r="I50" s="50">
        <v>18</v>
      </c>
      <c r="J50" s="51">
        <v>600</v>
      </c>
      <c r="K50" s="43" t="s">
        <v>146</v>
      </c>
      <c r="L50" s="41">
        <v>586</v>
      </c>
      <c r="M50" s="41">
        <v>46</v>
      </c>
      <c r="N50" s="42">
        <v>689.3</v>
      </c>
      <c r="O50" s="42" t="s">
        <v>83</v>
      </c>
      <c r="P50" s="101" t="s">
        <v>96</v>
      </c>
      <c r="Q50" s="101" t="s">
        <v>96</v>
      </c>
      <c r="R50" s="101" t="s">
        <v>83</v>
      </c>
      <c r="S50" s="101">
        <v>689.3</v>
      </c>
      <c r="T50" s="101">
        <v>689.3</v>
      </c>
      <c r="U50" s="101">
        <v>0</v>
      </c>
      <c r="V50" s="101">
        <v>0</v>
      </c>
      <c r="W50" s="101">
        <v>0</v>
      </c>
      <c r="X50" s="101">
        <v>0</v>
      </c>
      <c r="Y50" s="101" t="s">
        <v>89</v>
      </c>
      <c r="Z50" s="42">
        <v>600</v>
      </c>
      <c r="AA50" s="42"/>
      <c r="AB50" s="42">
        <v>89.3</v>
      </c>
      <c r="AC50" s="52"/>
      <c r="AD50" s="52"/>
      <c r="AE50" s="53"/>
      <c r="AF50" s="52"/>
      <c r="AG50" s="52"/>
      <c r="AH50" s="52"/>
      <c r="AI50" s="54">
        <f t="shared" si="24"/>
        <v>689.3</v>
      </c>
      <c r="AJ50" s="55" t="str">
        <f t="shared" si="10"/>
        <v/>
      </c>
      <c r="AK50" s="41"/>
      <c r="AL50" s="56">
        <v>80000</v>
      </c>
      <c r="AM50" s="57">
        <f t="shared" si="22"/>
        <v>55144000</v>
      </c>
      <c r="AN50" s="165" t="s">
        <v>348</v>
      </c>
      <c r="AO50" s="59">
        <f t="shared" si="17"/>
        <v>689.3</v>
      </c>
      <c r="AP50" s="60" t="s">
        <v>78</v>
      </c>
      <c r="AQ50" s="61"/>
      <c r="AR50" s="56">
        <v>12500</v>
      </c>
      <c r="AS50" s="62"/>
      <c r="AT50" s="62"/>
      <c r="AU50" s="63">
        <f t="shared" si="23"/>
        <v>8616250</v>
      </c>
      <c r="AV50" s="63">
        <f t="shared" si="18"/>
        <v>10339500</v>
      </c>
      <c r="AW50" s="64">
        <f t="shared" si="19"/>
        <v>275720000</v>
      </c>
      <c r="AX50" s="64">
        <f t="shared" si="20"/>
        <v>349819750</v>
      </c>
      <c r="AY50" s="217" t="str">
        <f t="shared" si="21"/>
        <v/>
      </c>
      <c r="AZ50" s="113"/>
      <c r="BA50" s="73"/>
    </row>
    <row r="51" spans="1:53" ht="35.25" customHeight="1" x14ac:dyDescent="0.3">
      <c r="A51" s="48">
        <f t="shared" si="14"/>
        <v>26</v>
      </c>
      <c r="C51" s="40" t="s">
        <v>231</v>
      </c>
      <c r="H51" s="50">
        <v>80</v>
      </c>
      <c r="I51" s="50">
        <v>18</v>
      </c>
      <c r="J51" s="51">
        <v>48</v>
      </c>
      <c r="K51" s="43" t="s">
        <v>93</v>
      </c>
      <c r="L51" s="41">
        <v>751</v>
      </c>
      <c r="M51" s="41">
        <v>46</v>
      </c>
      <c r="N51" s="42">
        <v>60.9</v>
      </c>
      <c r="O51" s="42" t="s">
        <v>86</v>
      </c>
      <c r="P51" s="101" t="s">
        <v>99</v>
      </c>
      <c r="Q51" s="101" t="s">
        <v>99</v>
      </c>
      <c r="R51" s="101" t="s">
        <v>86</v>
      </c>
      <c r="S51" s="101">
        <v>60.9</v>
      </c>
      <c r="T51" s="101">
        <v>60.9</v>
      </c>
      <c r="U51" s="101">
        <v>0</v>
      </c>
      <c r="V51" s="101">
        <v>0</v>
      </c>
      <c r="W51" s="101">
        <v>0</v>
      </c>
      <c r="X51" s="101">
        <v>0</v>
      </c>
      <c r="Y51" s="101">
        <v>0</v>
      </c>
      <c r="Z51" s="42">
        <v>48</v>
      </c>
      <c r="AA51" s="42">
        <f>+N51-J51</f>
        <v>12.899999999999999</v>
      </c>
      <c r="AB51" s="42"/>
      <c r="AC51" s="52"/>
      <c r="AD51" s="52"/>
      <c r="AE51" s="53"/>
      <c r="AF51" s="52"/>
      <c r="AG51" s="52"/>
      <c r="AH51" s="52"/>
      <c r="AI51" s="54">
        <f t="shared" si="24"/>
        <v>60.9</v>
      </c>
      <c r="AJ51" s="55" t="str">
        <f t="shared" si="10"/>
        <v/>
      </c>
      <c r="AK51" s="41"/>
      <c r="AL51" s="56">
        <v>80000</v>
      </c>
      <c r="AM51" s="57">
        <f t="shared" si="22"/>
        <v>4872000</v>
      </c>
      <c r="AN51" s="58" t="s">
        <v>77</v>
      </c>
      <c r="AO51" s="59">
        <f t="shared" si="17"/>
        <v>60.9</v>
      </c>
      <c r="AP51" s="60" t="s">
        <v>78</v>
      </c>
      <c r="AQ51" s="61"/>
      <c r="AR51" s="56">
        <v>9000</v>
      </c>
      <c r="AS51" s="62"/>
      <c r="AT51" s="62"/>
      <c r="AU51" s="63">
        <f t="shared" si="23"/>
        <v>548100</v>
      </c>
      <c r="AV51" s="63">
        <f t="shared" si="18"/>
        <v>913500</v>
      </c>
      <c r="AW51" s="64">
        <f t="shared" si="19"/>
        <v>24360000</v>
      </c>
      <c r="AX51" s="64">
        <f t="shared" si="20"/>
        <v>30693600</v>
      </c>
      <c r="AY51" s="217" t="str">
        <f t="shared" si="21"/>
        <v/>
      </c>
      <c r="AZ51" s="113"/>
      <c r="BA51" s="73"/>
    </row>
    <row r="52" spans="1:53" ht="35.25" customHeight="1" x14ac:dyDescent="0.3">
      <c r="A52" s="48">
        <f t="shared" si="14"/>
        <v>26</v>
      </c>
      <c r="C52" s="40" t="s">
        <v>231</v>
      </c>
      <c r="H52" s="50">
        <v>0</v>
      </c>
      <c r="I52" s="50">
        <v>0</v>
      </c>
      <c r="J52" s="51">
        <v>0</v>
      </c>
      <c r="K52" s="43" t="s">
        <v>93</v>
      </c>
      <c r="L52" s="41">
        <v>700</v>
      </c>
      <c r="M52" s="41">
        <v>46</v>
      </c>
      <c r="N52" s="42">
        <v>30.4</v>
      </c>
      <c r="O52" s="42" t="s">
        <v>86</v>
      </c>
      <c r="P52" s="101" t="s">
        <v>101</v>
      </c>
      <c r="Q52" s="101" t="s">
        <v>101</v>
      </c>
      <c r="R52" s="101" t="s">
        <v>86</v>
      </c>
      <c r="S52" s="101">
        <v>30.4</v>
      </c>
      <c r="T52" s="101">
        <v>30.4</v>
      </c>
      <c r="U52" s="101">
        <v>0</v>
      </c>
      <c r="V52" s="101">
        <v>0</v>
      </c>
      <c r="W52" s="101">
        <v>0</v>
      </c>
      <c r="X52" s="101">
        <v>0</v>
      </c>
      <c r="Y52" s="101">
        <v>0</v>
      </c>
      <c r="Z52" s="42"/>
      <c r="AA52" s="42">
        <v>30.4</v>
      </c>
      <c r="AB52" s="42"/>
      <c r="AC52" s="52"/>
      <c r="AD52" s="52"/>
      <c r="AE52" s="53"/>
      <c r="AF52" s="52"/>
      <c r="AG52" s="52"/>
      <c r="AH52" s="52"/>
      <c r="AI52" s="54">
        <f t="shared" si="24"/>
        <v>30.4</v>
      </c>
      <c r="AJ52" s="55" t="str">
        <f t="shared" si="10"/>
        <v/>
      </c>
      <c r="AK52" s="41"/>
      <c r="AL52" s="56">
        <v>80000</v>
      </c>
      <c r="AM52" s="57">
        <f t="shared" si="22"/>
        <v>2432000</v>
      </c>
      <c r="AN52" s="58" t="s">
        <v>77</v>
      </c>
      <c r="AO52" s="59">
        <f t="shared" si="17"/>
        <v>30.4</v>
      </c>
      <c r="AP52" s="60" t="s">
        <v>78</v>
      </c>
      <c r="AQ52" s="61"/>
      <c r="AR52" s="56">
        <v>9000</v>
      </c>
      <c r="AS52" s="62"/>
      <c r="AT52" s="62"/>
      <c r="AU52" s="63">
        <f t="shared" si="23"/>
        <v>273600</v>
      </c>
      <c r="AV52" s="63">
        <f t="shared" si="18"/>
        <v>456000</v>
      </c>
      <c r="AW52" s="64">
        <f t="shared" si="19"/>
        <v>12160000</v>
      </c>
      <c r="AX52" s="64">
        <f t="shared" si="20"/>
        <v>15321600</v>
      </c>
      <c r="AY52" s="217" t="str">
        <f t="shared" si="21"/>
        <v/>
      </c>
      <c r="AZ52" s="113"/>
      <c r="BA52" s="73"/>
    </row>
    <row r="53" spans="1:53" ht="69" customHeight="1" x14ac:dyDescent="0.3">
      <c r="A53" s="48">
        <f t="shared" si="14"/>
        <v>27</v>
      </c>
      <c r="C53" s="40" t="s">
        <v>232</v>
      </c>
      <c r="H53" s="50">
        <v>91</v>
      </c>
      <c r="I53" s="50">
        <v>18</v>
      </c>
      <c r="J53" s="51">
        <v>72</v>
      </c>
      <c r="K53" s="43" t="s">
        <v>93</v>
      </c>
      <c r="L53" s="41">
        <v>735</v>
      </c>
      <c r="M53" s="41">
        <v>46</v>
      </c>
      <c r="N53" s="42">
        <v>68.5</v>
      </c>
      <c r="O53" s="42" t="s">
        <v>86</v>
      </c>
      <c r="P53" s="101">
        <v>0</v>
      </c>
      <c r="Q53" s="101" t="s">
        <v>103</v>
      </c>
      <c r="R53" s="101" t="s">
        <v>86</v>
      </c>
      <c r="S53" s="101">
        <v>68.5</v>
      </c>
      <c r="T53" s="101">
        <v>68.5</v>
      </c>
      <c r="U53" s="101">
        <v>0</v>
      </c>
      <c r="V53" s="101">
        <v>0</v>
      </c>
      <c r="W53" s="101">
        <v>0</v>
      </c>
      <c r="X53" s="101">
        <v>0</v>
      </c>
      <c r="Y53" s="101">
        <v>0</v>
      </c>
      <c r="Z53" s="42">
        <v>68.5</v>
      </c>
      <c r="AA53" s="42"/>
      <c r="AB53" s="42"/>
      <c r="AC53" s="52"/>
      <c r="AD53" s="52"/>
      <c r="AE53" s="53"/>
      <c r="AF53" s="52"/>
      <c r="AG53" s="52"/>
      <c r="AH53" s="52"/>
      <c r="AI53" s="54">
        <f t="shared" si="24"/>
        <v>68.5</v>
      </c>
      <c r="AJ53" s="55">
        <f t="shared" si="10"/>
        <v>68.5</v>
      </c>
      <c r="AK53" s="41"/>
      <c r="AL53" s="56">
        <v>80000</v>
      </c>
      <c r="AM53" s="57">
        <f t="shared" si="22"/>
        <v>5480000</v>
      </c>
      <c r="AN53" s="58" t="s">
        <v>77</v>
      </c>
      <c r="AO53" s="59">
        <f t="shared" si="17"/>
        <v>68.5</v>
      </c>
      <c r="AP53" s="60" t="s">
        <v>78</v>
      </c>
      <c r="AQ53" s="61"/>
      <c r="AR53" s="56">
        <v>9000</v>
      </c>
      <c r="AS53" s="62"/>
      <c r="AT53" s="62"/>
      <c r="AU53" s="63">
        <f t="shared" si="23"/>
        <v>616500</v>
      </c>
      <c r="AV53" s="63">
        <f t="shared" si="18"/>
        <v>1027500</v>
      </c>
      <c r="AW53" s="64">
        <f t="shared" si="19"/>
        <v>27400000</v>
      </c>
      <c r="AX53" s="64">
        <f t="shared" si="20"/>
        <v>34524000</v>
      </c>
      <c r="AY53" s="217">
        <f t="shared" si="21"/>
        <v>34524000</v>
      </c>
      <c r="AZ53" s="113"/>
      <c r="BA53" s="73"/>
    </row>
    <row r="54" spans="1:53" ht="69" customHeight="1" x14ac:dyDescent="0.3">
      <c r="A54" s="48">
        <f t="shared" si="14"/>
        <v>28</v>
      </c>
      <c r="C54" s="40" t="s">
        <v>233</v>
      </c>
      <c r="H54" s="50">
        <v>394</v>
      </c>
      <c r="I54" s="50">
        <v>19</v>
      </c>
      <c r="J54" s="51">
        <v>144</v>
      </c>
      <c r="K54" s="43" t="s">
        <v>157</v>
      </c>
      <c r="L54" s="41">
        <v>481</v>
      </c>
      <c r="M54" s="41">
        <v>45</v>
      </c>
      <c r="N54" s="42">
        <v>39.6</v>
      </c>
      <c r="O54" s="42" t="s">
        <v>86</v>
      </c>
      <c r="P54" s="101">
        <v>0</v>
      </c>
      <c r="Q54" s="101" t="s">
        <v>241</v>
      </c>
      <c r="R54" s="101" t="s">
        <v>86</v>
      </c>
      <c r="S54" s="101">
        <v>39.6</v>
      </c>
      <c r="T54" s="101">
        <v>39.6</v>
      </c>
      <c r="U54" s="101">
        <v>0</v>
      </c>
      <c r="V54" s="101">
        <v>0</v>
      </c>
      <c r="W54" s="101">
        <v>0</v>
      </c>
      <c r="X54" s="101">
        <v>0</v>
      </c>
      <c r="Y54" s="101">
        <v>0</v>
      </c>
      <c r="Z54" s="42">
        <v>39.6</v>
      </c>
      <c r="AA54" s="42"/>
      <c r="AB54" s="42"/>
      <c r="AC54" s="52"/>
      <c r="AD54" s="52"/>
      <c r="AE54" s="53"/>
      <c r="AF54" s="52"/>
      <c r="AG54" s="52"/>
      <c r="AH54" s="52"/>
      <c r="AI54" s="54">
        <f t="shared" si="24"/>
        <v>39.6</v>
      </c>
      <c r="AJ54" s="55">
        <f t="shared" si="10"/>
        <v>517.30000000000007</v>
      </c>
      <c r="AK54" s="41"/>
      <c r="AL54" s="56">
        <v>80000</v>
      </c>
      <c r="AM54" s="57">
        <f t="shared" si="22"/>
        <v>3168000</v>
      </c>
      <c r="AN54" s="58" t="s">
        <v>77</v>
      </c>
      <c r="AO54" s="59">
        <f t="shared" si="17"/>
        <v>39.6</v>
      </c>
      <c r="AP54" s="60" t="s">
        <v>78</v>
      </c>
      <c r="AQ54" s="61"/>
      <c r="AR54" s="56">
        <v>9000</v>
      </c>
      <c r="AS54" s="62"/>
      <c r="AT54" s="62"/>
      <c r="AU54" s="63">
        <f t="shared" si="23"/>
        <v>356400</v>
      </c>
      <c r="AV54" s="63">
        <f t="shared" si="18"/>
        <v>594000</v>
      </c>
      <c r="AW54" s="64">
        <f t="shared" si="19"/>
        <v>15840000</v>
      </c>
      <c r="AX54" s="64">
        <f t="shared" si="20"/>
        <v>19958400</v>
      </c>
      <c r="AY54" s="217">
        <f t="shared" si="21"/>
        <v>260719200</v>
      </c>
      <c r="AZ54" s="113"/>
      <c r="BA54" s="73"/>
    </row>
    <row r="55" spans="1:53" ht="69" customHeight="1" x14ac:dyDescent="0.3">
      <c r="A55" s="48">
        <f t="shared" si="14"/>
        <v>28</v>
      </c>
      <c r="C55" s="40" t="s">
        <v>233</v>
      </c>
      <c r="H55" s="50">
        <v>0</v>
      </c>
      <c r="I55" s="50">
        <v>0</v>
      </c>
      <c r="J55" s="51">
        <v>504</v>
      </c>
      <c r="K55" s="43" t="s">
        <v>151</v>
      </c>
      <c r="L55" s="41">
        <v>683</v>
      </c>
      <c r="M55" s="41">
        <v>45</v>
      </c>
      <c r="N55" s="42">
        <v>453.3</v>
      </c>
      <c r="O55" s="42" t="s">
        <v>76</v>
      </c>
      <c r="P55" s="101">
        <v>0</v>
      </c>
      <c r="Q55" s="101" t="s">
        <v>105</v>
      </c>
      <c r="R55" s="101" t="s">
        <v>76</v>
      </c>
      <c r="S55" s="101">
        <v>453.3</v>
      </c>
      <c r="T55" s="101">
        <v>453.3</v>
      </c>
      <c r="U55" s="101">
        <v>0</v>
      </c>
      <c r="V55" s="101">
        <v>0</v>
      </c>
      <c r="W55" s="101">
        <v>0</v>
      </c>
      <c r="X55" s="101">
        <v>0</v>
      </c>
      <c r="Y55" s="101">
        <v>0</v>
      </c>
      <c r="Z55" s="42"/>
      <c r="AA55" s="42">
        <v>318.10000000000002</v>
      </c>
      <c r="AB55" s="42"/>
      <c r="AC55" s="52"/>
      <c r="AD55" s="52"/>
      <c r="AE55" s="53"/>
      <c r="AF55" s="52"/>
      <c r="AG55" s="52"/>
      <c r="AH55" s="52"/>
      <c r="AI55" s="54">
        <f t="shared" si="24"/>
        <v>318.10000000000002</v>
      </c>
      <c r="AJ55" s="55" t="str">
        <f t="shared" si="10"/>
        <v/>
      </c>
      <c r="AK55" s="41"/>
      <c r="AL55" s="56">
        <v>80000</v>
      </c>
      <c r="AM55" s="57">
        <f t="shared" si="22"/>
        <v>25448000</v>
      </c>
      <c r="AN55" s="58" t="s">
        <v>77</v>
      </c>
      <c r="AO55" s="59">
        <f t="shared" si="17"/>
        <v>318.10000000000002</v>
      </c>
      <c r="AP55" s="60" t="s">
        <v>78</v>
      </c>
      <c r="AQ55" s="61"/>
      <c r="AR55" s="56">
        <v>9000</v>
      </c>
      <c r="AS55" s="62"/>
      <c r="AT55" s="62"/>
      <c r="AU55" s="63">
        <f t="shared" si="23"/>
        <v>2862900</v>
      </c>
      <c r="AV55" s="63">
        <f t="shared" si="18"/>
        <v>4771500</v>
      </c>
      <c r="AW55" s="64">
        <f t="shared" si="19"/>
        <v>127240000</v>
      </c>
      <c r="AX55" s="64">
        <f t="shared" si="20"/>
        <v>160322400</v>
      </c>
      <c r="AY55" s="217" t="str">
        <f t="shared" si="21"/>
        <v/>
      </c>
      <c r="AZ55" s="113"/>
      <c r="BA55" s="73"/>
    </row>
    <row r="56" spans="1:53" ht="69" customHeight="1" x14ac:dyDescent="0.3">
      <c r="A56" s="48">
        <f t="shared" si="14"/>
        <v>28</v>
      </c>
      <c r="C56" s="40" t="s">
        <v>233</v>
      </c>
      <c r="H56" s="50">
        <v>0</v>
      </c>
      <c r="I56" s="50">
        <v>0</v>
      </c>
      <c r="J56" s="51">
        <v>0</v>
      </c>
      <c r="K56" s="43" t="s">
        <v>157</v>
      </c>
      <c r="L56" s="41">
        <v>286</v>
      </c>
      <c r="M56" s="41">
        <v>45</v>
      </c>
      <c r="N56" s="42">
        <v>159.6</v>
      </c>
      <c r="O56" s="42" t="s">
        <v>76</v>
      </c>
      <c r="P56" s="101">
        <v>0</v>
      </c>
      <c r="Q56" s="101" t="s">
        <v>107</v>
      </c>
      <c r="R56" s="101" t="s">
        <v>76</v>
      </c>
      <c r="S56" s="101">
        <v>159.6</v>
      </c>
      <c r="T56" s="101">
        <v>159.6</v>
      </c>
      <c r="U56" s="101">
        <v>0</v>
      </c>
      <c r="V56" s="101">
        <v>0</v>
      </c>
      <c r="W56" s="101">
        <v>0</v>
      </c>
      <c r="X56" s="101">
        <v>0</v>
      </c>
      <c r="Y56" s="101">
        <v>0</v>
      </c>
      <c r="Z56" s="42"/>
      <c r="AA56" s="42">
        <v>159.6</v>
      </c>
      <c r="AB56" s="42"/>
      <c r="AC56" s="52"/>
      <c r="AD56" s="52"/>
      <c r="AE56" s="53"/>
      <c r="AF56" s="52"/>
      <c r="AG56" s="52"/>
      <c r="AH56" s="52"/>
      <c r="AI56" s="54">
        <f t="shared" si="24"/>
        <v>159.6</v>
      </c>
      <c r="AJ56" s="55" t="str">
        <f t="shared" si="10"/>
        <v/>
      </c>
      <c r="AK56" s="41"/>
      <c r="AL56" s="56">
        <v>80000</v>
      </c>
      <c r="AM56" s="57">
        <f t="shared" si="22"/>
        <v>12768000</v>
      </c>
      <c r="AN56" s="58" t="s">
        <v>77</v>
      </c>
      <c r="AO56" s="59">
        <f t="shared" si="17"/>
        <v>159.6</v>
      </c>
      <c r="AP56" s="60" t="s">
        <v>78</v>
      </c>
      <c r="AQ56" s="61"/>
      <c r="AR56" s="56">
        <v>9000</v>
      </c>
      <c r="AS56" s="62"/>
      <c r="AT56" s="62"/>
      <c r="AU56" s="63">
        <f t="shared" si="23"/>
        <v>1436400</v>
      </c>
      <c r="AV56" s="63">
        <f t="shared" si="18"/>
        <v>2394000</v>
      </c>
      <c r="AW56" s="64">
        <f t="shared" si="19"/>
        <v>63840000</v>
      </c>
      <c r="AX56" s="64">
        <f t="shared" si="20"/>
        <v>80438400</v>
      </c>
      <c r="AY56" s="217" t="str">
        <f t="shared" si="21"/>
        <v/>
      </c>
      <c r="AZ56" s="113"/>
      <c r="BA56" s="73"/>
    </row>
    <row r="57" spans="1:53" ht="69" customHeight="1" x14ac:dyDescent="0.3">
      <c r="A57" s="48">
        <f t="shared" si="14"/>
        <v>29</v>
      </c>
      <c r="C57" s="40" t="s">
        <v>234</v>
      </c>
      <c r="H57" s="50">
        <v>0</v>
      </c>
      <c r="I57" s="50">
        <v>0</v>
      </c>
      <c r="J57" s="51">
        <v>0</v>
      </c>
      <c r="K57" s="43" t="s">
        <v>174</v>
      </c>
      <c r="L57" s="41">
        <v>765</v>
      </c>
      <c r="M57" s="41">
        <v>46</v>
      </c>
      <c r="N57" s="42">
        <v>479.7</v>
      </c>
      <c r="O57" s="42" t="s">
        <v>76</v>
      </c>
      <c r="P57" s="101">
        <v>0</v>
      </c>
      <c r="Q57" s="101" t="s">
        <v>109</v>
      </c>
      <c r="R57" s="101" t="s">
        <v>76</v>
      </c>
      <c r="S57" s="101">
        <v>479.7</v>
      </c>
      <c r="T57" s="101">
        <v>479.7</v>
      </c>
      <c r="U57" s="101">
        <v>0</v>
      </c>
      <c r="V57" s="101">
        <v>0</v>
      </c>
      <c r="W57" s="101">
        <v>0</v>
      </c>
      <c r="X57" s="101">
        <v>0</v>
      </c>
      <c r="Y57" s="101">
        <v>0</v>
      </c>
      <c r="Z57" s="42"/>
      <c r="AA57" s="42">
        <v>30.7</v>
      </c>
      <c r="AB57" s="42"/>
      <c r="AC57" s="52"/>
      <c r="AD57" s="52"/>
      <c r="AE57" s="53"/>
      <c r="AF57" s="52"/>
      <c r="AG57" s="52"/>
      <c r="AH57" s="52"/>
      <c r="AI57" s="54">
        <f t="shared" si="24"/>
        <v>30.7</v>
      </c>
      <c r="AJ57" s="55">
        <f t="shared" si="10"/>
        <v>30.7</v>
      </c>
      <c r="AK57" s="41"/>
      <c r="AL57" s="56">
        <v>80000</v>
      </c>
      <c r="AM57" s="57">
        <f t="shared" si="22"/>
        <v>2456000</v>
      </c>
      <c r="AN57" s="58" t="s">
        <v>77</v>
      </c>
      <c r="AO57" s="59">
        <f t="shared" si="17"/>
        <v>30.7</v>
      </c>
      <c r="AP57" s="60" t="s">
        <v>78</v>
      </c>
      <c r="AQ57" s="61"/>
      <c r="AR57" s="56">
        <v>9000</v>
      </c>
      <c r="AS57" s="62"/>
      <c r="AT57" s="62"/>
      <c r="AU57" s="63">
        <f t="shared" si="23"/>
        <v>276300</v>
      </c>
      <c r="AV57" s="63">
        <f t="shared" si="18"/>
        <v>460500</v>
      </c>
      <c r="AW57" s="64">
        <f t="shared" si="19"/>
        <v>12280000</v>
      </c>
      <c r="AX57" s="64">
        <f t="shared" si="20"/>
        <v>15472800</v>
      </c>
      <c r="AY57" s="217">
        <f t="shared" si="21"/>
        <v>15472800</v>
      </c>
      <c r="AZ57" s="113"/>
      <c r="BA57" s="73"/>
    </row>
    <row r="58" spans="1:53" ht="69" customHeight="1" x14ac:dyDescent="0.3">
      <c r="A58" s="48">
        <f t="shared" si="14"/>
        <v>30</v>
      </c>
      <c r="C58" s="40" t="s">
        <v>235</v>
      </c>
      <c r="H58" s="50">
        <v>246</v>
      </c>
      <c r="I58" s="50">
        <v>19</v>
      </c>
      <c r="J58" s="51">
        <v>288</v>
      </c>
      <c r="K58" s="43" t="s">
        <v>142</v>
      </c>
      <c r="L58" s="41">
        <v>571</v>
      </c>
      <c r="M58" s="41">
        <v>45</v>
      </c>
      <c r="N58" s="42">
        <v>5703.7</v>
      </c>
      <c r="O58" s="42" t="s">
        <v>83</v>
      </c>
      <c r="P58" s="101" t="s">
        <v>127</v>
      </c>
      <c r="Q58" s="101" t="s">
        <v>127</v>
      </c>
      <c r="R58" s="101" t="s">
        <v>83</v>
      </c>
      <c r="S58" s="101">
        <v>5703.7</v>
      </c>
      <c r="T58" s="101">
        <v>5703.7</v>
      </c>
      <c r="U58" s="101">
        <v>0</v>
      </c>
      <c r="V58" s="101">
        <v>0</v>
      </c>
      <c r="W58" s="101">
        <v>0</v>
      </c>
      <c r="X58" s="101">
        <v>0</v>
      </c>
      <c r="Y58" s="101" t="s">
        <v>89</v>
      </c>
      <c r="Z58" s="42">
        <v>288</v>
      </c>
      <c r="AA58" s="42"/>
      <c r="AB58" s="42"/>
      <c r="AC58" s="52"/>
      <c r="AD58" s="52"/>
      <c r="AE58" s="53"/>
      <c r="AF58" s="52"/>
      <c r="AG58" s="52"/>
      <c r="AH58" s="52"/>
      <c r="AI58" s="54">
        <f t="shared" si="24"/>
        <v>288</v>
      </c>
      <c r="AJ58" s="55">
        <f t="shared" si="10"/>
        <v>612</v>
      </c>
      <c r="AK58" s="41"/>
      <c r="AL58" s="56">
        <v>80000</v>
      </c>
      <c r="AM58" s="57">
        <f t="shared" si="22"/>
        <v>23040000</v>
      </c>
      <c r="AN58" s="165" t="s">
        <v>348</v>
      </c>
      <c r="AO58" s="59">
        <f t="shared" si="17"/>
        <v>288</v>
      </c>
      <c r="AP58" s="60" t="s">
        <v>78</v>
      </c>
      <c r="AQ58" s="61"/>
      <c r="AR58" s="56">
        <v>12500</v>
      </c>
      <c r="AS58" s="62"/>
      <c r="AT58" s="62"/>
      <c r="AU58" s="63">
        <f t="shared" si="23"/>
        <v>3600000</v>
      </c>
      <c r="AV58" s="63">
        <f t="shared" si="18"/>
        <v>4320000</v>
      </c>
      <c r="AW58" s="64">
        <f t="shared" si="19"/>
        <v>115200000</v>
      </c>
      <c r="AX58" s="64">
        <f t="shared" si="20"/>
        <v>146160000</v>
      </c>
      <c r="AY58" s="217">
        <f t="shared" si="21"/>
        <v>314467200</v>
      </c>
      <c r="AZ58" s="113"/>
      <c r="BA58" s="73"/>
    </row>
    <row r="59" spans="1:53" ht="69" customHeight="1" x14ac:dyDescent="0.3">
      <c r="A59" s="48">
        <f t="shared" si="14"/>
        <v>30</v>
      </c>
      <c r="C59" s="40" t="s">
        <v>235</v>
      </c>
      <c r="H59" s="50">
        <v>229</v>
      </c>
      <c r="I59" s="50">
        <v>19</v>
      </c>
      <c r="J59" s="51">
        <v>288</v>
      </c>
      <c r="K59" s="43" t="s">
        <v>136</v>
      </c>
      <c r="L59" s="41">
        <v>1090</v>
      </c>
      <c r="M59" s="41">
        <v>45</v>
      </c>
      <c r="N59" s="42">
        <v>1322.6</v>
      </c>
      <c r="O59" s="42" t="s">
        <v>83</v>
      </c>
      <c r="P59" s="101" t="s">
        <v>130</v>
      </c>
      <c r="Q59" s="101" t="s">
        <v>130</v>
      </c>
      <c r="R59" s="101" t="s">
        <v>83</v>
      </c>
      <c r="S59" s="101">
        <v>1322.6</v>
      </c>
      <c r="T59" s="101">
        <v>1322.6</v>
      </c>
      <c r="U59" s="101">
        <v>0</v>
      </c>
      <c r="V59" s="101">
        <v>0</v>
      </c>
      <c r="W59" s="101">
        <v>0</v>
      </c>
      <c r="X59" s="101">
        <v>0</v>
      </c>
      <c r="Y59" s="101" t="s">
        <v>89</v>
      </c>
      <c r="Z59" s="42">
        <v>288</v>
      </c>
      <c r="AA59" s="42"/>
      <c r="AB59" s="42"/>
      <c r="AC59" s="52"/>
      <c r="AD59" s="52"/>
      <c r="AE59" s="53"/>
      <c r="AF59" s="52"/>
      <c r="AG59" s="52"/>
      <c r="AH59" s="52"/>
      <c r="AI59" s="54">
        <f t="shared" si="24"/>
        <v>288</v>
      </c>
      <c r="AJ59" s="55" t="str">
        <f t="shared" si="10"/>
        <v/>
      </c>
      <c r="AK59" s="41"/>
      <c r="AL59" s="56">
        <v>80000</v>
      </c>
      <c r="AM59" s="57">
        <f t="shared" si="22"/>
        <v>23040000</v>
      </c>
      <c r="AN59" s="58" t="s">
        <v>252</v>
      </c>
      <c r="AO59" s="59">
        <f t="shared" si="17"/>
        <v>288</v>
      </c>
      <c r="AP59" s="60" t="s">
        <v>78</v>
      </c>
      <c r="AQ59" s="61"/>
      <c r="AR59" s="56">
        <v>26400</v>
      </c>
      <c r="AS59" s="62"/>
      <c r="AT59" s="62"/>
      <c r="AU59" s="63">
        <f t="shared" si="23"/>
        <v>7603200</v>
      </c>
      <c r="AV59" s="63">
        <f t="shared" si="18"/>
        <v>4320000</v>
      </c>
      <c r="AW59" s="64">
        <f t="shared" si="19"/>
        <v>115200000</v>
      </c>
      <c r="AX59" s="64">
        <f t="shared" si="20"/>
        <v>150163200</v>
      </c>
      <c r="AY59" s="217" t="str">
        <f t="shared" si="21"/>
        <v/>
      </c>
      <c r="AZ59" s="113"/>
      <c r="BA59" s="73"/>
    </row>
    <row r="60" spans="1:53" ht="69" customHeight="1" x14ac:dyDescent="0.3">
      <c r="A60" s="48">
        <f t="shared" si="14"/>
        <v>30</v>
      </c>
      <c r="C60" s="40" t="s">
        <v>235</v>
      </c>
      <c r="H60" s="50">
        <v>69</v>
      </c>
      <c r="I60" s="50">
        <v>19</v>
      </c>
      <c r="J60" s="51">
        <v>36</v>
      </c>
      <c r="K60" s="43" t="s">
        <v>93</v>
      </c>
      <c r="L60" s="41">
        <v>654</v>
      </c>
      <c r="M60" s="41">
        <v>46</v>
      </c>
      <c r="N60" s="42">
        <v>41.1</v>
      </c>
      <c r="O60" s="42" t="s">
        <v>86</v>
      </c>
      <c r="P60" s="101" t="s">
        <v>133</v>
      </c>
      <c r="Q60" s="101" t="s">
        <v>133</v>
      </c>
      <c r="R60" s="101" t="s">
        <v>86</v>
      </c>
      <c r="S60" s="101">
        <v>41.1</v>
      </c>
      <c r="T60" s="101">
        <v>41.1</v>
      </c>
      <c r="U60" s="101">
        <v>0</v>
      </c>
      <c r="V60" s="101">
        <v>0</v>
      </c>
      <c r="W60" s="101">
        <v>0</v>
      </c>
      <c r="X60" s="101">
        <v>0</v>
      </c>
      <c r="Y60" s="101" t="s">
        <v>89</v>
      </c>
      <c r="Z60" s="42">
        <v>31.3</v>
      </c>
      <c r="AA60" s="42"/>
      <c r="AB60" s="42"/>
      <c r="AC60" s="52"/>
      <c r="AD60" s="52"/>
      <c r="AE60" s="53"/>
      <c r="AF60" s="52"/>
      <c r="AG60" s="52"/>
      <c r="AH60" s="52"/>
      <c r="AI60" s="54">
        <f t="shared" si="24"/>
        <v>31.3</v>
      </c>
      <c r="AJ60" s="55" t="str">
        <f t="shared" si="10"/>
        <v/>
      </c>
      <c r="AK60" s="41"/>
      <c r="AL60" s="56">
        <v>80000</v>
      </c>
      <c r="AM60" s="57">
        <f t="shared" si="22"/>
        <v>2504000</v>
      </c>
      <c r="AN60" s="58" t="s">
        <v>77</v>
      </c>
      <c r="AO60" s="59">
        <f t="shared" si="17"/>
        <v>31.3</v>
      </c>
      <c r="AP60" s="60" t="s">
        <v>78</v>
      </c>
      <c r="AQ60" s="61"/>
      <c r="AR60" s="56">
        <v>9000</v>
      </c>
      <c r="AS60" s="62"/>
      <c r="AT60" s="62"/>
      <c r="AU60" s="63">
        <f t="shared" si="23"/>
        <v>281700</v>
      </c>
      <c r="AV60" s="63">
        <f t="shared" si="18"/>
        <v>469500</v>
      </c>
      <c r="AW60" s="64">
        <f t="shared" si="19"/>
        <v>12520000</v>
      </c>
      <c r="AX60" s="64">
        <f t="shared" si="20"/>
        <v>15775200</v>
      </c>
      <c r="AY60" s="217" t="str">
        <f t="shared" si="21"/>
        <v/>
      </c>
      <c r="AZ60" s="113"/>
      <c r="BA60" s="73"/>
    </row>
    <row r="61" spans="1:53" ht="69" customHeight="1" x14ac:dyDescent="0.3">
      <c r="A61" s="48">
        <f t="shared" si="14"/>
        <v>30</v>
      </c>
      <c r="C61" s="40" t="s">
        <v>235</v>
      </c>
      <c r="H61" s="50">
        <v>69</v>
      </c>
      <c r="I61" s="50">
        <v>19</v>
      </c>
      <c r="J61" s="51">
        <v>0</v>
      </c>
      <c r="K61" s="43" t="s">
        <v>93</v>
      </c>
      <c r="L61" s="41">
        <v>655</v>
      </c>
      <c r="M61" s="41">
        <v>46</v>
      </c>
      <c r="N61" s="42">
        <v>110</v>
      </c>
      <c r="O61" s="42" t="s">
        <v>86</v>
      </c>
      <c r="P61" s="101" t="s">
        <v>137</v>
      </c>
      <c r="Q61" s="101" t="s">
        <v>137</v>
      </c>
      <c r="R61" s="101" t="s">
        <v>86</v>
      </c>
      <c r="S61" s="101">
        <v>110</v>
      </c>
      <c r="T61" s="101">
        <v>110</v>
      </c>
      <c r="U61" s="101">
        <v>0</v>
      </c>
      <c r="V61" s="101">
        <v>0</v>
      </c>
      <c r="W61" s="101">
        <v>0</v>
      </c>
      <c r="X61" s="101">
        <v>0</v>
      </c>
      <c r="Y61" s="101" t="s">
        <v>89</v>
      </c>
      <c r="Z61" s="42">
        <v>4.6999999999999993</v>
      </c>
      <c r="AA61" s="42"/>
      <c r="AB61" s="42"/>
      <c r="AC61" s="52"/>
      <c r="AD61" s="52"/>
      <c r="AE61" s="53"/>
      <c r="AF61" s="52"/>
      <c r="AG61" s="52"/>
      <c r="AH61" s="52"/>
      <c r="AI61" s="54">
        <f t="shared" si="24"/>
        <v>4.6999999999999993</v>
      </c>
      <c r="AJ61" s="55" t="str">
        <f t="shared" si="10"/>
        <v/>
      </c>
      <c r="AK61" s="41"/>
      <c r="AL61" s="56">
        <v>80000</v>
      </c>
      <c r="AM61" s="57">
        <f t="shared" si="22"/>
        <v>375999.99999999994</v>
      </c>
      <c r="AN61" s="58" t="s">
        <v>77</v>
      </c>
      <c r="AO61" s="59">
        <f t="shared" si="17"/>
        <v>4.6999999999999993</v>
      </c>
      <c r="AP61" s="60" t="s">
        <v>78</v>
      </c>
      <c r="AQ61" s="61"/>
      <c r="AR61" s="56">
        <v>9000</v>
      </c>
      <c r="AS61" s="62"/>
      <c r="AT61" s="62"/>
      <c r="AU61" s="63">
        <f t="shared" si="23"/>
        <v>42299.999999999993</v>
      </c>
      <c r="AV61" s="63">
        <f t="shared" si="18"/>
        <v>70499.999999999985</v>
      </c>
      <c r="AW61" s="64">
        <f t="shared" si="19"/>
        <v>1879999.9999999998</v>
      </c>
      <c r="AX61" s="64">
        <f t="shared" si="20"/>
        <v>2368799.9999999995</v>
      </c>
      <c r="AY61" s="217" t="str">
        <f t="shared" si="21"/>
        <v/>
      </c>
      <c r="AZ61" s="113"/>
      <c r="BA61" s="73"/>
    </row>
    <row r="62" spans="1:53" ht="69" customHeight="1" x14ac:dyDescent="0.3">
      <c r="A62" s="48">
        <f t="shared" si="14"/>
        <v>31</v>
      </c>
      <c r="C62" s="40" t="s">
        <v>236</v>
      </c>
      <c r="H62" s="50">
        <v>190</v>
      </c>
      <c r="I62" s="50">
        <v>19</v>
      </c>
      <c r="J62" s="51">
        <v>156</v>
      </c>
      <c r="K62" s="43" t="s">
        <v>215</v>
      </c>
      <c r="L62" s="41">
        <v>849</v>
      </c>
      <c r="M62" s="41">
        <v>45</v>
      </c>
      <c r="N62" s="42">
        <v>154.19999999999999</v>
      </c>
      <c r="O62" s="42" t="s">
        <v>76</v>
      </c>
      <c r="P62" s="101" t="s">
        <v>242</v>
      </c>
      <c r="Q62" s="101" t="s">
        <v>242</v>
      </c>
      <c r="R62" s="101" t="s">
        <v>76</v>
      </c>
      <c r="S62" s="101">
        <v>154.19999999999999</v>
      </c>
      <c r="T62" s="101">
        <v>154.19999999999999</v>
      </c>
      <c r="U62" s="101">
        <v>0</v>
      </c>
      <c r="V62" s="101">
        <v>0</v>
      </c>
      <c r="W62" s="101">
        <v>0</v>
      </c>
      <c r="X62" s="101">
        <v>0</v>
      </c>
      <c r="Y62" s="101" t="s">
        <v>89</v>
      </c>
      <c r="Z62" s="42">
        <v>154.19999999999999</v>
      </c>
      <c r="AA62" s="42"/>
      <c r="AB62" s="42"/>
      <c r="AC62" s="52"/>
      <c r="AD62" s="52"/>
      <c r="AE62" s="53"/>
      <c r="AF62" s="52"/>
      <c r="AG62" s="52"/>
      <c r="AH62" s="52"/>
      <c r="AI62" s="54">
        <f t="shared" si="24"/>
        <v>154.19999999999999</v>
      </c>
      <c r="AJ62" s="55">
        <f t="shared" si="10"/>
        <v>1006.3000000000001</v>
      </c>
      <c r="AK62" s="41"/>
      <c r="AL62" s="56">
        <v>80000</v>
      </c>
      <c r="AM62" s="57">
        <f t="shared" si="22"/>
        <v>12336000</v>
      </c>
      <c r="AN62" s="58" t="s">
        <v>77</v>
      </c>
      <c r="AO62" s="59">
        <f t="shared" si="17"/>
        <v>154.19999999999999</v>
      </c>
      <c r="AP62" s="60" t="s">
        <v>78</v>
      </c>
      <c r="AQ62" s="61"/>
      <c r="AR62" s="56">
        <v>9000</v>
      </c>
      <c r="AS62" s="62"/>
      <c r="AT62" s="62"/>
      <c r="AU62" s="63">
        <f t="shared" si="23"/>
        <v>1387800</v>
      </c>
      <c r="AV62" s="63">
        <f t="shared" si="18"/>
        <v>2313000</v>
      </c>
      <c r="AW62" s="64">
        <f t="shared" si="19"/>
        <v>61680000</v>
      </c>
      <c r="AX62" s="64">
        <f t="shared" si="20"/>
        <v>77716800</v>
      </c>
      <c r="AY62" s="217">
        <f t="shared" si="21"/>
        <v>514918170</v>
      </c>
      <c r="AZ62" s="113"/>
      <c r="BA62" s="73"/>
    </row>
    <row r="63" spans="1:53" ht="69" customHeight="1" x14ac:dyDescent="0.3">
      <c r="A63" s="48">
        <f t="shared" si="14"/>
        <v>31</v>
      </c>
      <c r="C63" s="40" t="s">
        <v>236</v>
      </c>
      <c r="H63" s="50">
        <v>190</v>
      </c>
      <c r="I63" s="50">
        <v>19</v>
      </c>
      <c r="J63" s="51">
        <v>432</v>
      </c>
      <c r="K63" s="43" t="s">
        <v>215</v>
      </c>
      <c r="L63" s="41">
        <v>986</v>
      </c>
      <c r="M63" s="41">
        <v>45</v>
      </c>
      <c r="N63" s="42">
        <v>233.2</v>
      </c>
      <c r="O63" s="42" t="s">
        <v>76</v>
      </c>
      <c r="P63" s="101" t="s">
        <v>243</v>
      </c>
      <c r="Q63" s="101" t="s">
        <v>243</v>
      </c>
      <c r="R63" s="101" t="s">
        <v>76</v>
      </c>
      <c r="S63" s="101">
        <v>233.2</v>
      </c>
      <c r="T63" s="101">
        <v>233.2</v>
      </c>
      <c r="U63" s="101">
        <v>0</v>
      </c>
      <c r="V63" s="101">
        <v>0</v>
      </c>
      <c r="W63" s="101">
        <v>0</v>
      </c>
      <c r="X63" s="101">
        <v>0</v>
      </c>
      <c r="Y63" s="101" t="s">
        <v>89</v>
      </c>
      <c r="Z63" s="42">
        <v>233.2</v>
      </c>
      <c r="AA63" s="42"/>
      <c r="AB63" s="42"/>
      <c r="AC63" s="52"/>
      <c r="AD63" s="52"/>
      <c r="AE63" s="53"/>
      <c r="AF63" s="52"/>
      <c r="AG63" s="52"/>
      <c r="AH63" s="52"/>
      <c r="AI63" s="54">
        <f t="shared" si="24"/>
        <v>233.2</v>
      </c>
      <c r="AJ63" s="55" t="str">
        <f t="shared" si="10"/>
        <v/>
      </c>
      <c r="AK63" s="41"/>
      <c r="AL63" s="56">
        <v>80000</v>
      </c>
      <c r="AM63" s="57">
        <f t="shared" si="22"/>
        <v>18656000</v>
      </c>
      <c r="AN63" s="58" t="s">
        <v>252</v>
      </c>
      <c r="AO63" s="59">
        <f t="shared" si="17"/>
        <v>233.2</v>
      </c>
      <c r="AP63" s="60" t="s">
        <v>78</v>
      </c>
      <c r="AQ63" s="61"/>
      <c r="AR63" s="56">
        <v>26400</v>
      </c>
      <c r="AS63" s="62"/>
      <c r="AT63" s="62"/>
      <c r="AU63" s="63">
        <f>+AO63*AR63-30</f>
        <v>6156450</v>
      </c>
      <c r="AV63" s="63">
        <f t="shared" si="18"/>
        <v>3498000</v>
      </c>
      <c r="AW63" s="64">
        <f t="shared" si="19"/>
        <v>93280000</v>
      </c>
      <c r="AX63" s="64">
        <f t="shared" si="20"/>
        <v>121590450</v>
      </c>
      <c r="AY63" s="217" t="str">
        <f t="shared" si="21"/>
        <v/>
      </c>
      <c r="AZ63" s="113"/>
      <c r="BA63" s="73"/>
    </row>
    <row r="64" spans="1:53" ht="69" customHeight="1" x14ac:dyDescent="0.3">
      <c r="A64" s="48">
        <f t="shared" si="14"/>
        <v>31</v>
      </c>
      <c r="C64" s="40" t="s">
        <v>236</v>
      </c>
      <c r="H64" s="50">
        <v>190</v>
      </c>
      <c r="I64" s="50">
        <v>19</v>
      </c>
      <c r="J64" s="51">
        <v>0</v>
      </c>
      <c r="K64" s="43" t="s">
        <v>215</v>
      </c>
      <c r="L64" s="41">
        <v>987</v>
      </c>
      <c r="M64" s="41">
        <v>45</v>
      </c>
      <c r="N64" s="42">
        <v>407.8</v>
      </c>
      <c r="O64" s="42" t="s">
        <v>76</v>
      </c>
      <c r="P64" s="101" t="s">
        <v>115</v>
      </c>
      <c r="Q64" s="101" t="s">
        <v>115</v>
      </c>
      <c r="R64" s="101" t="s">
        <v>76</v>
      </c>
      <c r="S64" s="101">
        <v>407.8</v>
      </c>
      <c r="T64" s="101">
        <v>407.8</v>
      </c>
      <c r="U64" s="101">
        <v>0</v>
      </c>
      <c r="V64" s="101">
        <v>0</v>
      </c>
      <c r="W64" s="101">
        <v>0</v>
      </c>
      <c r="X64" s="101">
        <v>0</v>
      </c>
      <c r="Y64" s="101" t="s">
        <v>89</v>
      </c>
      <c r="Z64" s="42">
        <v>198.8</v>
      </c>
      <c r="AA64" s="42">
        <v>13</v>
      </c>
      <c r="AB64" s="42"/>
      <c r="AC64" s="52"/>
      <c r="AD64" s="52"/>
      <c r="AE64" s="53"/>
      <c r="AF64" s="52"/>
      <c r="AG64" s="52"/>
      <c r="AH64" s="52"/>
      <c r="AI64" s="54">
        <f t="shared" si="24"/>
        <v>211.8</v>
      </c>
      <c r="AJ64" s="55" t="str">
        <f t="shared" si="10"/>
        <v/>
      </c>
      <c r="AK64" s="41"/>
      <c r="AL64" s="56">
        <v>80000</v>
      </c>
      <c r="AM64" s="57">
        <f t="shared" si="22"/>
        <v>16944000</v>
      </c>
      <c r="AN64" s="58" t="s">
        <v>252</v>
      </c>
      <c r="AO64" s="59">
        <f t="shared" si="17"/>
        <v>211.8</v>
      </c>
      <c r="AP64" s="60" t="s">
        <v>78</v>
      </c>
      <c r="AQ64" s="61"/>
      <c r="AR64" s="56">
        <v>26400</v>
      </c>
      <c r="AS64" s="62"/>
      <c r="AT64" s="62"/>
      <c r="AU64" s="63">
        <f t="shared" si="23"/>
        <v>5591520</v>
      </c>
      <c r="AV64" s="63">
        <f t="shared" si="18"/>
        <v>3177000</v>
      </c>
      <c r="AW64" s="64">
        <f t="shared" si="19"/>
        <v>84720000</v>
      </c>
      <c r="AX64" s="64">
        <f t="shared" si="20"/>
        <v>110432520</v>
      </c>
      <c r="AY64" s="217" t="str">
        <f t="shared" si="21"/>
        <v/>
      </c>
      <c r="AZ64" s="113"/>
      <c r="BA64" s="73"/>
    </row>
    <row r="65" spans="1:53" ht="69" customHeight="1" x14ac:dyDescent="0.3">
      <c r="A65" s="48">
        <f t="shared" si="14"/>
        <v>31</v>
      </c>
      <c r="C65" s="40" t="s">
        <v>236</v>
      </c>
      <c r="H65" s="50">
        <v>199</v>
      </c>
      <c r="I65" s="50">
        <v>19</v>
      </c>
      <c r="J65" s="51">
        <v>84</v>
      </c>
      <c r="K65" s="43" t="s">
        <v>192</v>
      </c>
      <c r="L65" s="41">
        <v>249</v>
      </c>
      <c r="M65" s="41">
        <v>52</v>
      </c>
      <c r="N65" s="42">
        <v>223.2</v>
      </c>
      <c r="O65" s="42" t="s">
        <v>76</v>
      </c>
      <c r="P65" s="101" t="s">
        <v>119</v>
      </c>
      <c r="Q65" s="101" t="s">
        <v>119</v>
      </c>
      <c r="R65" s="101" t="s">
        <v>76</v>
      </c>
      <c r="S65" s="101">
        <v>223.2</v>
      </c>
      <c r="T65" s="101">
        <v>223.2</v>
      </c>
      <c r="U65" s="101">
        <v>0</v>
      </c>
      <c r="V65" s="101">
        <v>0</v>
      </c>
      <c r="W65" s="101">
        <v>0</v>
      </c>
      <c r="X65" s="101">
        <v>0</v>
      </c>
      <c r="Y65" s="101" t="s">
        <v>89</v>
      </c>
      <c r="Z65" s="42">
        <v>84</v>
      </c>
      <c r="AA65" s="42">
        <v>7.9</v>
      </c>
      <c r="AB65" s="42"/>
      <c r="AC65" s="52"/>
      <c r="AD65" s="52"/>
      <c r="AE65" s="53"/>
      <c r="AF65" s="52"/>
      <c r="AG65" s="52"/>
      <c r="AH65" s="52"/>
      <c r="AI65" s="54">
        <f t="shared" si="24"/>
        <v>91.9</v>
      </c>
      <c r="AJ65" s="55" t="str">
        <f t="shared" si="10"/>
        <v/>
      </c>
      <c r="AK65" s="41"/>
      <c r="AL65" s="56">
        <v>80000</v>
      </c>
      <c r="AM65" s="57">
        <f t="shared" si="22"/>
        <v>7352000</v>
      </c>
      <c r="AN65" s="58" t="s">
        <v>77</v>
      </c>
      <c r="AO65" s="59">
        <f t="shared" si="17"/>
        <v>91.9</v>
      </c>
      <c r="AP65" s="60" t="s">
        <v>78</v>
      </c>
      <c r="AQ65" s="61"/>
      <c r="AR65" s="56">
        <v>9000</v>
      </c>
      <c r="AS65" s="62"/>
      <c r="AT65" s="62"/>
      <c r="AU65" s="63">
        <f t="shared" si="23"/>
        <v>827100</v>
      </c>
      <c r="AV65" s="63">
        <f t="shared" si="18"/>
        <v>1378500</v>
      </c>
      <c r="AW65" s="64">
        <f t="shared" si="19"/>
        <v>36760000</v>
      </c>
      <c r="AX65" s="64">
        <f t="shared" si="20"/>
        <v>46317600</v>
      </c>
      <c r="AY65" s="217" t="str">
        <f t="shared" si="21"/>
        <v/>
      </c>
      <c r="AZ65" s="113"/>
      <c r="BA65" s="73"/>
    </row>
    <row r="66" spans="1:53" ht="69" customHeight="1" x14ac:dyDescent="0.3">
      <c r="A66" s="48">
        <f t="shared" si="14"/>
        <v>31</v>
      </c>
      <c r="C66" s="40" t="s">
        <v>236</v>
      </c>
      <c r="H66" s="50">
        <v>80</v>
      </c>
      <c r="I66" s="50">
        <v>18</v>
      </c>
      <c r="J66" s="51">
        <v>24</v>
      </c>
      <c r="K66" s="43" t="s">
        <v>93</v>
      </c>
      <c r="L66" s="41">
        <v>753</v>
      </c>
      <c r="M66" s="41">
        <v>46</v>
      </c>
      <c r="N66" s="42">
        <v>56.4</v>
      </c>
      <c r="O66" s="42" t="s">
        <v>86</v>
      </c>
      <c r="P66" s="101" t="s">
        <v>244</v>
      </c>
      <c r="Q66" s="101" t="s">
        <v>244</v>
      </c>
      <c r="R66" s="101" t="s">
        <v>86</v>
      </c>
      <c r="S66" s="101">
        <v>56.4</v>
      </c>
      <c r="T66" s="101">
        <v>56.4</v>
      </c>
      <c r="U66" s="101">
        <v>0</v>
      </c>
      <c r="V66" s="101">
        <v>0</v>
      </c>
      <c r="W66" s="101">
        <v>0</v>
      </c>
      <c r="X66" s="101">
        <v>0</v>
      </c>
      <c r="Y66" s="101" t="s">
        <v>89</v>
      </c>
      <c r="Z66" s="42">
        <v>24</v>
      </c>
      <c r="AA66" s="42"/>
      <c r="AB66" s="42"/>
      <c r="AC66" s="52"/>
      <c r="AD66" s="52"/>
      <c r="AE66" s="53"/>
      <c r="AF66" s="52"/>
      <c r="AG66" s="52"/>
      <c r="AH66" s="52"/>
      <c r="AI66" s="54">
        <f t="shared" si="24"/>
        <v>24</v>
      </c>
      <c r="AJ66" s="55" t="str">
        <f t="shared" si="10"/>
        <v/>
      </c>
      <c r="AK66" s="41"/>
      <c r="AL66" s="56">
        <v>80000</v>
      </c>
      <c r="AM66" s="57">
        <f t="shared" si="22"/>
        <v>1920000</v>
      </c>
      <c r="AN66" s="58" t="s">
        <v>77</v>
      </c>
      <c r="AO66" s="59">
        <f t="shared" si="17"/>
        <v>24</v>
      </c>
      <c r="AP66" s="60" t="s">
        <v>78</v>
      </c>
      <c r="AQ66" s="61"/>
      <c r="AR66" s="56">
        <v>9000</v>
      </c>
      <c r="AS66" s="62"/>
      <c r="AT66" s="62"/>
      <c r="AU66" s="63">
        <f t="shared" si="23"/>
        <v>216000</v>
      </c>
      <c r="AV66" s="63">
        <f t="shared" si="18"/>
        <v>360000</v>
      </c>
      <c r="AW66" s="64">
        <f t="shared" si="19"/>
        <v>9600000</v>
      </c>
      <c r="AX66" s="64">
        <f t="shared" si="20"/>
        <v>12096000</v>
      </c>
      <c r="AY66" s="217" t="str">
        <f t="shared" si="21"/>
        <v/>
      </c>
      <c r="AZ66" s="113"/>
      <c r="BA66" s="73"/>
    </row>
    <row r="67" spans="1:53" ht="69" customHeight="1" x14ac:dyDescent="0.3">
      <c r="A67" s="48">
        <f t="shared" si="14"/>
        <v>31</v>
      </c>
      <c r="C67" s="40" t="s">
        <v>236</v>
      </c>
      <c r="H67" s="50">
        <v>0</v>
      </c>
      <c r="I67" s="50">
        <v>0</v>
      </c>
      <c r="J67" s="51">
        <v>0</v>
      </c>
      <c r="K67" s="43" t="s">
        <v>192</v>
      </c>
      <c r="L67" s="41">
        <v>105</v>
      </c>
      <c r="M67" s="41">
        <v>52</v>
      </c>
      <c r="N67" s="42">
        <v>187</v>
      </c>
      <c r="O67" s="42" t="s">
        <v>76</v>
      </c>
      <c r="P67" s="101">
        <v>0</v>
      </c>
      <c r="Q67" s="101" t="s">
        <v>117</v>
      </c>
      <c r="R67" s="101" t="s">
        <v>76</v>
      </c>
      <c r="S67" s="101">
        <v>187</v>
      </c>
      <c r="T67" s="101">
        <v>187</v>
      </c>
      <c r="U67" s="101">
        <v>0</v>
      </c>
      <c r="V67" s="101">
        <v>0</v>
      </c>
      <c r="W67" s="101">
        <v>0</v>
      </c>
      <c r="X67" s="101">
        <v>0</v>
      </c>
      <c r="Y67" s="101">
        <v>0</v>
      </c>
      <c r="Z67" s="42"/>
      <c r="AA67" s="42">
        <v>187</v>
      </c>
      <c r="AB67" s="42"/>
      <c r="AC67" s="52"/>
      <c r="AD67" s="52"/>
      <c r="AE67" s="53"/>
      <c r="AF67" s="52"/>
      <c r="AG67" s="52"/>
      <c r="AH67" s="52"/>
      <c r="AI67" s="54">
        <f t="shared" si="24"/>
        <v>187</v>
      </c>
      <c r="AJ67" s="55" t="str">
        <f t="shared" si="10"/>
        <v/>
      </c>
      <c r="AK67" s="41"/>
      <c r="AL67" s="56">
        <v>80000</v>
      </c>
      <c r="AM67" s="57">
        <f t="shared" si="22"/>
        <v>14960000</v>
      </c>
      <c r="AN67" s="58" t="s">
        <v>77</v>
      </c>
      <c r="AO67" s="59">
        <f t="shared" si="17"/>
        <v>187</v>
      </c>
      <c r="AP67" s="60" t="s">
        <v>78</v>
      </c>
      <c r="AQ67" s="61"/>
      <c r="AR67" s="56">
        <v>9000</v>
      </c>
      <c r="AS67" s="62"/>
      <c r="AT67" s="62"/>
      <c r="AU67" s="63">
        <f t="shared" si="23"/>
        <v>1683000</v>
      </c>
      <c r="AV67" s="63">
        <f t="shared" si="18"/>
        <v>2805000</v>
      </c>
      <c r="AW67" s="64">
        <f t="shared" si="19"/>
        <v>74800000</v>
      </c>
      <c r="AX67" s="64">
        <f t="shared" si="20"/>
        <v>94248000</v>
      </c>
      <c r="AY67" s="217" t="str">
        <f t="shared" si="21"/>
        <v/>
      </c>
      <c r="AZ67" s="113"/>
      <c r="BA67" s="73"/>
    </row>
    <row r="68" spans="1:53" ht="69" customHeight="1" x14ac:dyDescent="0.3">
      <c r="A68" s="48">
        <f t="shared" si="14"/>
        <v>31</v>
      </c>
      <c r="C68" s="40" t="s">
        <v>236</v>
      </c>
      <c r="H68" s="50">
        <v>0</v>
      </c>
      <c r="I68" s="50">
        <v>0</v>
      </c>
      <c r="J68" s="51">
        <v>0</v>
      </c>
      <c r="K68" s="43" t="s">
        <v>192</v>
      </c>
      <c r="L68" s="41">
        <v>852</v>
      </c>
      <c r="M68" s="41">
        <v>45</v>
      </c>
      <c r="N68" s="42">
        <v>104.2</v>
      </c>
      <c r="O68" s="42" t="s">
        <v>76</v>
      </c>
      <c r="P68" s="101">
        <v>0</v>
      </c>
      <c r="Q68" s="101">
        <v>0</v>
      </c>
      <c r="R68" s="101">
        <v>0</v>
      </c>
      <c r="S68" s="101">
        <v>0</v>
      </c>
      <c r="T68" s="101">
        <v>0</v>
      </c>
      <c r="U68" s="101">
        <v>0</v>
      </c>
      <c r="V68" s="101">
        <v>0</v>
      </c>
      <c r="W68" s="101">
        <v>0</v>
      </c>
      <c r="X68" s="101">
        <v>0</v>
      </c>
      <c r="Y68" s="101">
        <v>0</v>
      </c>
      <c r="Z68" s="42"/>
      <c r="AA68" s="42">
        <v>104.2</v>
      </c>
      <c r="AB68" s="42"/>
      <c r="AC68" s="52"/>
      <c r="AD68" s="52"/>
      <c r="AE68" s="53"/>
      <c r="AF68" s="52"/>
      <c r="AG68" s="52"/>
      <c r="AH68" s="52"/>
      <c r="AI68" s="54">
        <f t="shared" si="24"/>
        <v>104.2</v>
      </c>
      <c r="AJ68" s="55" t="str">
        <f t="shared" si="10"/>
        <v/>
      </c>
      <c r="AK68" s="41"/>
      <c r="AL68" s="56">
        <v>80000</v>
      </c>
      <c r="AM68" s="57">
        <f t="shared" si="22"/>
        <v>8336000</v>
      </c>
      <c r="AN68" s="58" t="s">
        <v>77</v>
      </c>
      <c r="AO68" s="59">
        <f t="shared" si="17"/>
        <v>104.2</v>
      </c>
      <c r="AP68" s="60" t="s">
        <v>78</v>
      </c>
      <c r="AQ68" s="61"/>
      <c r="AR68" s="56">
        <v>9000</v>
      </c>
      <c r="AS68" s="62"/>
      <c r="AT68" s="62"/>
      <c r="AU68" s="63">
        <f t="shared" si="23"/>
        <v>937800</v>
      </c>
      <c r="AV68" s="63">
        <f t="shared" si="18"/>
        <v>1563000</v>
      </c>
      <c r="AW68" s="64">
        <f t="shared" si="19"/>
        <v>41680000</v>
      </c>
      <c r="AX68" s="64">
        <f t="shared" si="20"/>
        <v>52516800</v>
      </c>
      <c r="AY68" s="217" t="str">
        <f t="shared" si="21"/>
        <v/>
      </c>
      <c r="AZ68" s="113"/>
      <c r="BA68" s="73"/>
    </row>
    <row r="69" spans="1:53" ht="69" customHeight="1" x14ac:dyDescent="0.3">
      <c r="A69" s="48">
        <f t="shared" si="14"/>
        <v>32</v>
      </c>
      <c r="C69" s="40" t="s">
        <v>237</v>
      </c>
      <c r="H69" s="50">
        <v>188</v>
      </c>
      <c r="I69" s="50">
        <v>19</v>
      </c>
      <c r="J69" s="51">
        <v>480</v>
      </c>
      <c r="K69" s="43" t="s">
        <v>142</v>
      </c>
      <c r="L69" s="41">
        <v>502</v>
      </c>
      <c r="M69" s="41">
        <v>45</v>
      </c>
      <c r="N69" s="42">
        <v>2924.1</v>
      </c>
      <c r="O69" s="42" t="s">
        <v>83</v>
      </c>
      <c r="P69" s="101" t="s">
        <v>164</v>
      </c>
      <c r="Q69" s="101" t="s">
        <v>164</v>
      </c>
      <c r="R69" s="101" t="s">
        <v>83</v>
      </c>
      <c r="S69" s="101">
        <v>2924.1</v>
      </c>
      <c r="T69" s="101">
        <v>2924.1</v>
      </c>
      <c r="U69" s="101">
        <v>0</v>
      </c>
      <c r="V69" s="101">
        <v>0</v>
      </c>
      <c r="W69" s="101">
        <v>0</v>
      </c>
      <c r="X69" s="101">
        <v>0</v>
      </c>
      <c r="Y69" s="101" t="s">
        <v>89</v>
      </c>
      <c r="Z69" s="42">
        <v>480</v>
      </c>
      <c r="AA69" s="42"/>
      <c r="AB69" s="42"/>
      <c r="AC69" s="52"/>
      <c r="AD69" s="52"/>
      <c r="AE69" s="53"/>
      <c r="AF69" s="52"/>
      <c r="AG69" s="52"/>
      <c r="AH69" s="52"/>
      <c r="AI69" s="54">
        <f t="shared" si="24"/>
        <v>480</v>
      </c>
      <c r="AJ69" s="55">
        <f t="shared" si="10"/>
        <v>931.69999999999993</v>
      </c>
      <c r="AK69" s="41"/>
      <c r="AL69" s="56">
        <v>80000</v>
      </c>
      <c r="AM69" s="57">
        <f t="shared" si="22"/>
        <v>38400000</v>
      </c>
      <c r="AN69" s="165" t="s">
        <v>348</v>
      </c>
      <c r="AO69" s="59">
        <f t="shared" si="17"/>
        <v>480</v>
      </c>
      <c r="AP69" s="60" t="s">
        <v>78</v>
      </c>
      <c r="AQ69" s="61"/>
      <c r="AR69" s="56">
        <v>12500</v>
      </c>
      <c r="AS69" s="62"/>
      <c r="AT69" s="62"/>
      <c r="AU69" s="63">
        <f t="shared" si="23"/>
        <v>6000000</v>
      </c>
      <c r="AV69" s="63">
        <f t="shared" si="18"/>
        <v>7200000</v>
      </c>
      <c r="AW69" s="64">
        <f t="shared" si="19"/>
        <v>192000000</v>
      </c>
      <c r="AX69" s="64">
        <f t="shared" si="20"/>
        <v>243600000</v>
      </c>
      <c r="AY69" s="217">
        <f t="shared" si="21"/>
        <v>471256800</v>
      </c>
      <c r="AZ69" s="113"/>
      <c r="BA69" s="73"/>
    </row>
    <row r="70" spans="1:53" ht="69" customHeight="1" x14ac:dyDescent="0.3">
      <c r="A70" s="48">
        <f t="shared" si="14"/>
        <v>32</v>
      </c>
      <c r="C70" s="40" t="s">
        <v>237</v>
      </c>
      <c r="H70" s="50">
        <v>81</v>
      </c>
      <c r="I70" s="50">
        <v>18</v>
      </c>
      <c r="J70" s="51">
        <v>156</v>
      </c>
      <c r="K70" s="43" t="s">
        <v>93</v>
      </c>
      <c r="L70" s="41">
        <v>733</v>
      </c>
      <c r="M70" s="41">
        <v>46</v>
      </c>
      <c r="N70" s="42">
        <v>158.30000000000001</v>
      </c>
      <c r="O70" s="42" t="s">
        <v>86</v>
      </c>
      <c r="P70" s="101" t="s">
        <v>122</v>
      </c>
      <c r="Q70" s="101" t="s">
        <v>122</v>
      </c>
      <c r="R70" s="101" t="s">
        <v>86</v>
      </c>
      <c r="S70" s="101">
        <v>158.30000000000001</v>
      </c>
      <c r="T70" s="101">
        <v>158.30000000000001</v>
      </c>
      <c r="U70" s="101">
        <v>0</v>
      </c>
      <c r="V70" s="101">
        <v>0</v>
      </c>
      <c r="W70" s="101">
        <v>0</v>
      </c>
      <c r="X70" s="101">
        <v>0</v>
      </c>
      <c r="Y70" s="101" t="s">
        <v>89</v>
      </c>
      <c r="Z70" s="42">
        <v>156</v>
      </c>
      <c r="AA70" s="42">
        <v>2.2999999999999998</v>
      </c>
      <c r="AB70" s="42"/>
      <c r="AC70" s="52"/>
      <c r="AD70" s="52"/>
      <c r="AE70" s="53"/>
      <c r="AF70" s="52"/>
      <c r="AG70" s="52"/>
      <c r="AH70" s="52"/>
      <c r="AI70" s="54">
        <f t="shared" si="24"/>
        <v>158.30000000000001</v>
      </c>
      <c r="AJ70" s="55" t="str">
        <f t="shared" si="10"/>
        <v/>
      </c>
      <c r="AK70" s="41"/>
      <c r="AL70" s="56">
        <v>80000</v>
      </c>
      <c r="AM70" s="57">
        <f t="shared" si="22"/>
        <v>12664000</v>
      </c>
      <c r="AN70" s="58" t="s">
        <v>77</v>
      </c>
      <c r="AO70" s="59">
        <f t="shared" si="17"/>
        <v>158.30000000000001</v>
      </c>
      <c r="AP70" s="60" t="s">
        <v>78</v>
      </c>
      <c r="AQ70" s="61"/>
      <c r="AR70" s="56">
        <v>9000</v>
      </c>
      <c r="AS70" s="62"/>
      <c r="AT70" s="62"/>
      <c r="AU70" s="63">
        <f t="shared" si="23"/>
        <v>1424700</v>
      </c>
      <c r="AV70" s="63">
        <f t="shared" si="18"/>
        <v>2374500</v>
      </c>
      <c r="AW70" s="64">
        <f t="shared" si="19"/>
        <v>63320000</v>
      </c>
      <c r="AX70" s="64">
        <f t="shared" si="20"/>
        <v>79783200</v>
      </c>
      <c r="AY70" s="217" t="str">
        <f t="shared" si="21"/>
        <v/>
      </c>
      <c r="AZ70" s="113"/>
      <c r="BA70" s="73"/>
    </row>
    <row r="71" spans="1:53" ht="69" customHeight="1" x14ac:dyDescent="0.3">
      <c r="A71" s="48">
        <f t="shared" si="14"/>
        <v>32</v>
      </c>
      <c r="C71" s="40" t="s">
        <v>237</v>
      </c>
      <c r="H71" s="50">
        <v>351</v>
      </c>
      <c r="I71" s="50">
        <v>19</v>
      </c>
      <c r="J71" s="51">
        <v>197</v>
      </c>
      <c r="K71" s="43" t="s">
        <v>215</v>
      </c>
      <c r="L71" s="41">
        <v>263</v>
      </c>
      <c r="M71" s="41">
        <v>52</v>
      </c>
      <c r="N71" s="42">
        <v>293.39999999999998</v>
      </c>
      <c r="O71" s="42" t="s">
        <v>76</v>
      </c>
      <c r="P71" s="101" t="s">
        <v>125</v>
      </c>
      <c r="Q71" s="101" t="s">
        <v>125</v>
      </c>
      <c r="R71" s="101" t="s">
        <v>76</v>
      </c>
      <c r="S71" s="101">
        <v>293.39999999999998</v>
      </c>
      <c r="T71" s="101">
        <v>293.39999999999998</v>
      </c>
      <c r="U71" s="101">
        <v>0</v>
      </c>
      <c r="V71" s="101">
        <v>0</v>
      </c>
      <c r="W71" s="101">
        <v>0</v>
      </c>
      <c r="X71" s="101">
        <v>0</v>
      </c>
      <c r="Y71" s="101" t="s">
        <v>89</v>
      </c>
      <c r="Z71" s="42">
        <v>197</v>
      </c>
      <c r="AA71" s="42">
        <v>96.4</v>
      </c>
      <c r="AB71" s="42"/>
      <c r="AC71" s="52"/>
      <c r="AD71" s="52"/>
      <c r="AE71" s="53"/>
      <c r="AF71" s="52"/>
      <c r="AG71" s="52"/>
      <c r="AH71" s="52"/>
      <c r="AI71" s="54">
        <f t="shared" si="24"/>
        <v>293.39999999999998</v>
      </c>
      <c r="AJ71" s="55" t="str">
        <f t="shared" si="10"/>
        <v/>
      </c>
      <c r="AK71" s="41"/>
      <c r="AL71" s="56">
        <v>80000</v>
      </c>
      <c r="AM71" s="57">
        <f t="shared" si="22"/>
        <v>23472000</v>
      </c>
      <c r="AN71" s="58" t="s">
        <v>77</v>
      </c>
      <c r="AO71" s="59">
        <f t="shared" si="17"/>
        <v>293.39999999999998</v>
      </c>
      <c r="AP71" s="60" t="s">
        <v>78</v>
      </c>
      <c r="AQ71" s="61"/>
      <c r="AR71" s="56">
        <v>9000</v>
      </c>
      <c r="AS71" s="62"/>
      <c r="AT71" s="62"/>
      <c r="AU71" s="63">
        <f t="shared" si="23"/>
        <v>2640600</v>
      </c>
      <c r="AV71" s="63">
        <f t="shared" si="18"/>
        <v>4401000</v>
      </c>
      <c r="AW71" s="64">
        <f t="shared" si="19"/>
        <v>117360000</v>
      </c>
      <c r="AX71" s="64">
        <f t="shared" si="20"/>
        <v>147873600</v>
      </c>
      <c r="AY71" s="217" t="str">
        <f t="shared" si="21"/>
        <v/>
      </c>
      <c r="AZ71" s="113"/>
      <c r="BA71" s="73"/>
    </row>
    <row r="72" spans="1:53" ht="69" customHeight="1" x14ac:dyDescent="0.3">
      <c r="A72" s="48">
        <f t="shared" si="14"/>
        <v>33</v>
      </c>
      <c r="C72" s="40" t="s">
        <v>238</v>
      </c>
      <c r="H72" s="50">
        <v>348</v>
      </c>
      <c r="I72" s="50">
        <v>19</v>
      </c>
      <c r="J72" s="51">
        <v>348</v>
      </c>
      <c r="K72" s="43" t="s">
        <v>81</v>
      </c>
      <c r="L72" s="41">
        <v>234</v>
      </c>
      <c r="M72" s="41">
        <v>52</v>
      </c>
      <c r="N72" s="42">
        <v>271.7</v>
      </c>
      <c r="O72" s="42" t="s">
        <v>76</v>
      </c>
      <c r="P72" s="101" t="s">
        <v>127</v>
      </c>
      <c r="Q72" s="101" t="s">
        <v>128</v>
      </c>
      <c r="R72" s="101" t="s">
        <v>76</v>
      </c>
      <c r="S72" s="101">
        <v>271.7</v>
      </c>
      <c r="T72" s="101">
        <v>271.7</v>
      </c>
      <c r="U72" s="101">
        <v>0</v>
      </c>
      <c r="V72" s="101">
        <v>0</v>
      </c>
      <c r="W72" s="101">
        <v>0</v>
      </c>
      <c r="X72" s="101">
        <v>0</v>
      </c>
      <c r="Y72" s="101">
        <v>0</v>
      </c>
      <c r="Z72" s="42">
        <v>271.7</v>
      </c>
      <c r="AA72" s="42"/>
      <c r="AB72" s="42"/>
      <c r="AC72" s="52"/>
      <c r="AD72" s="52"/>
      <c r="AE72" s="53"/>
      <c r="AF72" s="52"/>
      <c r="AG72" s="52"/>
      <c r="AH72" s="52"/>
      <c r="AI72" s="54">
        <f t="shared" si="24"/>
        <v>271.7</v>
      </c>
      <c r="AJ72" s="55">
        <f t="shared" si="10"/>
        <v>885.9</v>
      </c>
      <c r="AK72" s="41"/>
      <c r="AL72" s="56">
        <v>80000</v>
      </c>
      <c r="AM72" s="57">
        <f t="shared" si="22"/>
        <v>21736000</v>
      </c>
      <c r="AN72" s="58" t="s">
        <v>77</v>
      </c>
      <c r="AO72" s="59">
        <f t="shared" si="17"/>
        <v>271.7</v>
      </c>
      <c r="AP72" s="60" t="s">
        <v>78</v>
      </c>
      <c r="AQ72" s="61"/>
      <c r="AR72" s="56">
        <v>9000</v>
      </c>
      <c r="AS72" s="62"/>
      <c r="AT72" s="62"/>
      <c r="AU72" s="63">
        <f t="shared" si="23"/>
        <v>2445300</v>
      </c>
      <c r="AV72" s="63">
        <f t="shared" si="18"/>
        <v>4075500</v>
      </c>
      <c r="AW72" s="64">
        <f t="shared" si="19"/>
        <v>108680000</v>
      </c>
      <c r="AX72" s="64">
        <f t="shared" si="20"/>
        <v>136936800</v>
      </c>
      <c r="AY72" s="217">
        <f t="shared" si="21"/>
        <v>446493600</v>
      </c>
      <c r="AZ72" s="113"/>
      <c r="BA72" s="73"/>
    </row>
    <row r="73" spans="1:53" ht="69" customHeight="1" x14ac:dyDescent="0.3">
      <c r="A73" s="48">
        <f t="shared" si="14"/>
        <v>33</v>
      </c>
      <c r="C73" s="40" t="s">
        <v>238</v>
      </c>
      <c r="H73" s="50">
        <v>348</v>
      </c>
      <c r="I73" s="50">
        <v>19</v>
      </c>
      <c r="J73" s="51">
        <v>0</v>
      </c>
      <c r="K73" s="43" t="s">
        <v>81</v>
      </c>
      <c r="L73" s="41">
        <v>130</v>
      </c>
      <c r="M73" s="41">
        <v>52</v>
      </c>
      <c r="N73" s="42">
        <v>138.69999999999999</v>
      </c>
      <c r="O73" s="42" t="s">
        <v>76</v>
      </c>
      <c r="P73" s="101" t="s">
        <v>130</v>
      </c>
      <c r="Q73" s="101" t="s">
        <v>131</v>
      </c>
      <c r="R73" s="101" t="s">
        <v>76</v>
      </c>
      <c r="S73" s="101">
        <v>138.69999999999999</v>
      </c>
      <c r="T73" s="101">
        <v>138.69999999999999</v>
      </c>
      <c r="U73" s="101">
        <v>0</v>
      </c>
      <c r="V73" s="101">
        <v>0</v>
      </c>
      <c r="W73" s="101">
        <v>0</v>
      </c>
      <c r="X73" s="101">
        <v>0</v>
      </c>
      <c r="Y73" s="101">
        <v>0</v>
      </c>
      <c r="Z73" s="42">
        <v>76.300000000000011</v>
      </c>
      <c r="AA73" s="42">
        <v>62.399999999999977</v>
      </c>
      <c r="AB73" s="42"/>
      <c r="AC73" s="52"/>
      <c r="AD73" s="52"/>
      <c r="AE73" s="53"/>
      <c r="AF73" s="52"/>
      <c r="AG73" s="52"/>
      <c r="AH73" s="52"/>
      <c r="AI73" s="54">
        <f t="shared" si="24"/>
        <v>138.69999999999999</v>
      </c>
      <c r="AJ73" s="55" t="str">
        <f t="shared" si="10"/>
        <v/>
      </c>
      <c r="AK73" s="41"/>
      <c r="AL73" s="56">
        <v>80000</v>
      </c>
      <c r="AM73" s="57">
        <f t="shared" si="22"/>
        <v>11096000</v>
      </c>
      <c r="AN73" s="58" t="s">
        <v>77</v>
      </c>
      <c r="AO73" s="59">
        <f t="shared" si="17"/>
        <v>138.69999999999999</v>
      </c>
      <c r="AP73" s="60" t="s">
        <v>78</v>
      </c>
      <c r="AQ73" s="61"/>
      <c r="AR73" s="56">
        <v>9000</v>
      </c>
      <c r="AS73" s="62"/>
      <c r="AT73" s="62"/>
      <c r="AU73" s="63">
        <f t="shared" si="23"/>
        <v>1248300</v>
      </c>
      <c r="AV73" s="63">
        <f t="shared" si="18"/>
        <v>2080499.9999999998</v>
      </c>
      <c r="AW73" s="64">
        <f t="shared" si="19"/>
        <v>55480000</v>
      </c>
      <c r="AX73" s="64">
        <f t="shared" si="20"/>
        <v>69904800</v>
      </c>
      <c r="AY73" s="217" t="str">
        <f t="shared" si="21"/>
        <v/>
      </c>
      <c r="AZ73" s="113"/>
      <c r="BA73" s="73"/>
    </row>
    <row r="74" spans="1:53" ht="69" customHeight="1" x14ac:dyDescent="0.3">
      <c r="A74" s="48">
        <f t="shared" ref="A74:A127" si="25">IF(C74=C73,A73,A73+1)</f>
        <v>33</v>
      </c>
      <c r="C74" s="40" t="s">
        <v>238</v>
      </c>
      <c r="H74" s="50">
        <v>259</v>
      </c>
      <c r="I74" s="50">
        <v>19</v>
      </c>
      <c r="J74" s="51">
        <v>492</v>
      </c>
      <c r="K74" s="43" t="s">
        <v>81</v>
      </c>
      <c r="L74" s="41">
        <v>45</v>
      </c>
      <c r="M74" s="41">
        <v>52</v>
      </c>
      <c r="N74" s="42">
        <v>475.5</v>
      </c>
      <c r="O74" s="42" t="s">
        <v>76</v>
      </c>
      <c r="P74" s="101" t="s">
        <v>133</v>
      </c>
      <c r="Q74" s="101" t="s">
        <v>134</v>
      </c>
      <c r="R74" s="101" t="s">
        <v>76</v>
      </c>
      <c r="S74" s="101">
        <v>475.5</v>
      </c>
      <c r="T74" s="101">
        <v>475.5</v>
      </c>
      <c r="U74" s="101">
        <v>0</v>
      </c>
      <c r="V74" s="101">
        <v>0</v>
      </c>
      <c r="W74" s="101">
        <v>0</v>
      </c>
      <c r="X74" s="101">
        <v>0</v>
      </c>
      <c r="Y74" s="101">
        <v>0</v>
      </c>
      <c r="Z74" s="42">
        <v>475.5</v>
      </c>
      <c r="AA74" s="42"/>
      <c r="AB74" s="42"/>
      <c r="AC74" s="52"/>
      <c r="AD74" s="52"/>
      <c r="AE74" s="53"/>
      <c r="AF74" s="52"/>
      <c r="AG74" s="52"/>
      <c r="AH74" s="52"/>
      <c r="AI74" s="54">
        <f t="shared" si="24"/>
        <v>475.5</v>
      </c>
      <c r="AJ74" s="55" t="str">
        <f t="shared" si="10"/>
        <v/>
      </c>
      <c r="AK74" s="41"/>
      <c r="AL74" s="56">
        <v>80000</v>
      </c>
      <c r="AM74" s="57">
        <f t="shared" si="22"/>
        <v>38040000</v>
      </c>
      <c r="AN74" s="58" t="s">
        <v>77</v>
      </c>
      <c r="AO74" s="59">
        <f t="shared" ref="AO74:AO105" si="26">+AI74</f>
        <v>475.5</v>
      </c>
      <c r="AP74" s="60" t="s">
        <v>78</v>
      </c>
      <c r="AQ74" s="61"/>
      <c r="AR74" s="56">
        <v>9000</v>
      </c>
      <c r="AS74" s="62"/>
      <c r="AT74" s="62"/>
      <c r="AU74" s="63">
        <f t="shared" si="23"/>
        <v>4279500</v>
      </c>
      <c r="AV74" s="63">
        <f t="shared" ref="AV74:AV105" si="27">+AI74*15000</f>
        <v>7132500</v>
      </c>
      <c r="AW74" s="64">
        <f t="shared" ref="AW74:AW105" si="28">+AI74*AL74*5</f>
        <v>190200000</v>
      </c>
      <c r="AX74" s="64">
        <f t="shared" ref="AX74:AX105" si="29">+AM74+AU74+AW74+AV74</f>
        <v>239652000</v>
      </c>
      <c r="AY74" s="217" t="str">
        <f t="shared" ref="AY74:AY105" si="30">IF(C74=C73,"",SUMIF($C$10:$C$123,C74,$AX$10:$AX$123))</f>
        <v/>
      </c>
      <c r="AZ74" s="113"/>
      <c r="BA74" s="73"/>
    </row>
    <row r="75" spans="1:53" ht="35.25" customHeight="1" x14ac:dyDescent="0.3">
      <c r="A75" s="48">
        <f t="shared" si="25"/>
        <v>34</v>
      </c>
      <c r="C75" s="40" t="s">
        <v>239</v>
      </c>
      <c r="H75" s="50">
        <v>358</v>
      </c>
      <c r="I75" s="50">
        <v>19</v>
      </c>
      <c r="J75" s="51">
        <v>192</v>
      </c>
      <c r="K75" s="43" t="s">
        <v>136</v>
      </c>
      <c r="L75" s="41">
        <v>261</v>
      </c>
      <c r="M75" s="41">
        <v>52</v>
      </c>
      <c r="N75" s="42">
        <v>193.4</v>
      </c>
      <c r="O75" s="42" t="s">
        <v>76</v>
      </c>
      <c r="P75" s="101" t="s">
        <v>137</v>
      </c>
      <c r="Q75" s="101" t="s">
        <v>138</v>
      </c>
      <c r="R75" s="101" t="s">
        <v>76</v>
      </c>
      <c r="S75" s="101">
        <v>193.4</v>
      </c>
      <c r="T75" s="101">
        <v>193.4</v>
      </c>
      <c r="U75" s="101">
        <v>0</v>
      </c>
      <c r="V75" s="101">
        <v>0</v>
      </c>
      <c r="W75" s="101">
        <v>0</v>
      </c>
      <c r="X75" s="101">
        <v>0</v>
      </c>
      <c r="Y75" s="101">
        <v>0</v>
      </c>
      <c r="Z75" s="42">
        <v>192</v>
      </c>
      <c r="AA75" s="42">
        <v>1.4000000000000057</v>
      </c>
      <c r="AB75" s="42"/>
      <c r="AC75" s="52"/>
      <c r="AD75" s="52"/>
      <c r="AE75" s="53"/>
      <c r="AF75" s="52"/>
      <c r="AG75" s="52"/>
      <c r="AH75" s="52"/>
      <c r="AI75" s="54">
        <f t="shared" si="24"/>
        <v>193.4</v>
      </c>
      <c r="AJ75" s="55">
        <f t="shared" ref="AJ75:AJ127" si="31">IF(C75=C74,"",SUMIF($C$10:$C$180,C75,$AI$10:$AI$180))</f>
        <v>556.20000000000005</v>
      </c>
      <c r="AK75" s="41"/>
      <c r="AL75" s="56">
        <v>80000</v>
      </c>
      <c r="AM75" s="57">
        <f t="shared" si="22"/>
        <v>15472000</v>
      </c>
      <c r="AN75" s="58" t="s">
        <v>77</v>
      </c>
      <c r="AO75" s="59">
        <f t="shared" si="26"/>
        <v>193.4</v>
      </c>
      <c r="AP75" s="60" t="s">
        <v>78</v>
      </c>
      <c r="AQ75" s="61"/>
      <c r="AR75" s="56">
        <v>9000</v>
      </c>
      <c r="AS75" s="62"/>
      <c r="AT75" s="62"/>
      <c r="AU75" s="63">
        <f t="shared" si="23"/>
        <v>1740600</v>
      </c>
      <c r="AV75" s="63">
        <f t="shared" si="27"/>
        <v>2901000</v>
      </c>
      <c r="AW75" s="64">
        <f t="shared" si="28"/>
        <v>77360000</v>
      </c>
      <c r="AX75" s="64">
        <f t="shared" si="29"/>
        <v>97473600</v>
      </c>
      <c r="AY75" s="217">
        <f t="shared" si="30"/>
        <v>280324800</v>
      </c>
      <c r="AZ75" s="113"/>
      <c r="BA75" s="73"/>
    </row>
    <row r="76" spans="1:53" ht="35.25" customHeight="1" x14ac:dyDescent="0.3">
      <c r="A76" s="48">
        <f t="shared" si="25"/>
        <v>34</v>
      </c>
      <c r="C76" s="40" t="s">
        <v>239</v>
      </c>
      <c r="H76" s="50">
        <v>348</v>
      </c>
      <c r="I76" s="50">
        <v>19</v>
      </c>
      <c r="J76" s="51">
        <v>312</v>
      </c>
      <c r="K76" s="43" t="s">
        <v>136</v>
      </c>
      <c r="L76" s="41">
        <v>258</v>
      </c>
      <c r="M76" s="41">
        <v>52</v>
      </c>
      <c r="N76" s="42">
        <v>169.4</v>
      </c>
      <c r="O76" s="42" t="s">
        <v>76</v>
      </c>
      <c r="P76" s="101" t="s">
        <v>242</v>
      </c>
      <c r="Q76" s="101" t="s">
        <v>245</v>
      </c>
      <c r="R76" s="101" t="s">
        <v>76</v>
      </c>
      <c r="S76" s="101">
        <v>169.4</v>
      </c>
      <c r="T76" s="101">
        <v>169.4</v>
      </c>
      <c r="U76" s="101">
        <v>0</v>
      </c>
      <c r="V76" s="101">
        <v>0</v>
      </c>
      <c r="W76" s="101">
        <v>0</v>
      </c>
      <c r="X76" s="101">
        <v>0</v>
      </c>
      <c r="Y76" s="101">
        <v>0</v>
      </c>
      <c r="Z76" s="42">
        <v>169.4</v>
      </c>
      <c r="AA76" s="42"/>
      <c r="AB76" s="42"/>
      <c r="AC76" s="52"/>
      <c r="AD76" s="52"/>
      <c r="AE76" s="53"/>
      <c r="AF76" s="52"/>
      <c r="AG76" s="52"/>
      <c r="AH76" s="52"/>
      <c r="AI76" s="54">
        <f t="shared" si="24"/>
        <v>169.4</v>
      </c>
      <c r="AJ76" s="55" t="str">
        <f t="shared" si="31"/>
        <v/>
      </c>
      <c r="AK76" s="41"/>
      <c r="AL76" s="56">
        <v>80000</v>
      </c>
      <c r="AM76" s="57">
        <f t="shared" si="22"/>
        <v>13552000</v>
      </c>
      <c r="AN76" s="58" t="s">
        <v>77</v>
      </c>
      <c r="AO76" s="59">
        <f t="shared" si="26"/>
        <v>169.4</v>
      </c>
      <c r="AP76" s="60" t="s">
        <v>78</v>
      </c>
      <c r="AQ76" s="61"/>
      <c r="AR76" s="56">
        <v>9000</v>
      </c>
      <c r="AS76" s="62"/>
      <c r="AT76" s="62"/>
      <c r="AU76" s="63">
        <f t="shared" si="23"/>
        <v>1524600</v>
      </c>
      <c r="AV76" s="63">
        <f t="shared" si="27"/>
        <v>2541000</v>
      </c>
      <c r="AW76" s="64">
        <f t="shared" si="28"/>
        <v>67760000</v>
      </c>
      <c r="AX76" s="64">
        <f t="shared" si="29"/>
        <v>85377600</v>
      </c>
      <c r="AY76" s="217" t="str">
        <f t="shared" si="30"/>
        <v/>
      </c>
      <c r="AZ76" s="113"/>
      <c r="BA76" s="73"/>
    </row>
    <row r="77" spans="1:53" ht="35.25" customHeight="1" x14ac:dyDescent="0.3">
      <c r="A77" s="48">
        <f t="shared" si="25"/>
        <v>34</v>
      </c>
      <c r="C77" s="40" t="s">
        <v>239</v>
      </c>
      <c r="H77" s="50">
        <v>348</v>
      </c>
      <c r="I77" s="50">
        <v>19</v>
      </c>
      <c r="J77" s="51">
        <v>0</v>
      </c>
      <c r="K77" s="43" t="s">
        <v>136</v>
      </c>
      <c r="L77" s="41">
        <v>259</v>
      </c>
      <c r="M77" s="41">
        <v>52</v>
      </c>
      <c r="N77" s="42">
        <v>193.4</v>
      </c>
      <c r="O77" s="42" t="s">
        <v>76</v>
      </c>
      <c r="P77" s="101" t="s">
        <v>243</v>
      </c>
      <c r="Q77" s="101" t="s">
        <v>246</v>
      </c>
      <c r="R77" s="101" t="s">
        <v>76</v>
      </c>
      <c r="S77" s="101">
        <v>193.4</v>
      </c>
      <c r="T77" s="101">
        <v>193.4</v>
      </c>
      <c r="U77" s="101">
        <v>0</v>
      </c>
      <c r="V77" s="101">
        <v>0</v>
      </c>
      <c r="W77" s="101">
        <v>0</v>
      </c>
      <c r="X77" s="101">
        <v>0</v>
      </c>
      <c r="Y77" s="101">
        <v>0</v>
      </c>
      <c r="Z77" s="42">
        <v>142.6</v>
      </c>
      <c r="AA77" s="42">
        <v>50.800000000000011</v>
      </c>
      <c r="AB77" s="42"/>
      <c r="AC77" s="52"/>
      <c r="AD77" s="52"/>
      <c r="AE77" s="53"/>
      <c r="AF77" s="52"/>
      <c r="AG77" s="52"/>
      <c r="AH77" s="52"/>
      <c r="AI77" s="54">
        <f t="shared" si="24"/>
        <v>193.4</v>
      </c>
      <c r="AJ77" s="55" t="str">
        <f t="shared" si="31"/>
        <v/>
      </c>
      <c r="AK77" s="41"/>
      <c r="AL77" s="56">
        <v>80000</v>
      </c>
      <c r="AM77" s="57">
        <f t="shared" si="22"/>
        <v>15472000</v>
      </c>
      <c r="AN77" s="58" t="s">
        <v>77</v>
      </c>
      <c r="AO77" s="59">
        <f t="shared" si="26"/>
        <v>193.4</v>
      </c>
      <c r="AP77" s="60" t="s">
        <v>78</v>
      </c>
      <c r="AQ77" s="61"/>
      <c r="AR77" s="56">
        <v>9000</v>
      </c>
      <c r="AS77" s="62"/>
      <c r="AT77" s="62"/>
      <c r="AU77" s="63">
        <f t="shared" si="23"/>
        <v>1740600</v>
      </c>
      <c r="AV77" s="63">
        <f t="shared" si="27"/>
        <v>2901000</v>
      </c>
      <c r="AW77" s="64">
        <f t="shared" si="28"/>
        <v>77360000</v>
      </c>
      <c r="AX77" s="64">
        <f t="shared" si="29"/>
        <v>97473600</v>
      </c>
      <c r="AY77" s="217" t="str">
        <f t="shared" si="30"/>
        <v/>
      </c>
      <c r="AZ77" s="113"/>
      <c r="BA77" s="73"/>
    </row>
    <row r="78" spans="1:53" ht="35.25" customHeight="1" x14ac:dyDescent="0.3">
      <c r="A78" s="48">
        <f t="shared" si="25"/>
        <v>35</v>
      </c>
      <c r="C78" s="40" t="s">
        <v>240</v>
      </c>
      <c r="H78" s="50">
        <v>351</v>
      </c>
      <c r="I78" s="50">
        <v>19</v>
      </c>
      <c r="J78" s="51">
        <v>312</v>
      </c>
      <c r="K78" s="43" t="s">
        <v>136</v>
      </c>
      <c r="L78" s="41">
        <v>236</v>
      </c>
      <c r="M78" s="41">
        <v>52</v>
      </c>
      <c r="N78" s="42">
        <v>305.10000000000002</v>
      </c>
      <c r="O78" s="42" t="s">
        <v>76</v>
      </c>
      <c r="P78" s="101" t="s">
        <v>164</v>
      </c>
      <c r="Q78" s="101" t="s">
        <v>247</v>
      </c>
      <c r="R78" s="101" t="s">
        <v>76</v>
      </c>
      <c r="S78" s="101">
        <v>305.10000000000002</v>
      </c>
      <c r="T78" s="101">
        <v>305.10000000000002</v>
      </c>
      <c r="U78" s="101">
        <v>0</v>
      </c>
      <c r="V78" s="101">
        <v>0</v>
      </c>
      <c r="W78" s="101">
        <v>0</v>
      </c>
      <c r="X78" s="101">
        <v>0</v>
      </c>
      <c r="Y78" s="101">
        <v>0</v>
      </c>
      <c r="Z78" s="42">
        <v>305.10000000000002</v>
      </c>
      <c r="AA78" s="42"/>
      <c r="AB78" s="42"/>
      <c r="AC78" s="52"/>
      <c r="AD78" s="52"/>
      <c r="AE78" s="53"/>
      <c r="AF78" s="52"/>
      <c r="AG78" s="52"/>
      <c r="AH78" s="52"/>
      <c r="AI78" s="54">
        <f t="shared" si="24"/>
        <v>305.10000000000002</v>
      </c>
      <c r="AJ78" s="55">
        <f t="shared" si="31"/>
        <v>780</v>
      </c>
      <c r="AK78" s="41"/>
      <c r="AL78" s="56">
        <v>80000</v>
      </c>
      <c r="AM78" s="57">
        <f t="shared" si="22"/>
        <v>24408000</v>
      </c>
      <c r="AN78" s="58" t="s">
        <v>77</v>
      </c>
      <c r="AO78" s="59">
        <f t="shared" si="26"/>
        <v>305.10000000000002</v>
      </c>
      <c r="AP78" s="60" t="s">
        <v>78</v>
      </c>
      <c r="AQ78" s="61"/>
      <c r="AR78" s="56">
        <v>9000</v>
      </c>
      <c r="AS78" s="62"/>
      <c r="AT78" s="62"/>
      <c r="AU78" s="63">
        <f t="shared" si="23"/>
        <v>2745900</v>
      </c>
      <c r="AV78" s="63">
        <f t="shared" si="27"/>
        <v>4576500</v>
      </c>
      <c r="AW78" s="64">
        <f t="shared" si="28"/>
        <v>122040000</v>
      </c>
      <c r="AX78" s="64">
        <f t="shared" si="29"/>
        <v>153770400</v>
      </c>
      <c r="AY78" s="217">
        <f t="shared" si="30"/>
        <v>397713660</v>
      </c>
      <c r="AZ78" s="113"/>
      <c r="BA78" s="73"/>
    </row>
    <row r="79" spans="1:53" ht="35.25" customHeight="1" x14ac:dyDescent="0.3">
      <c r="A79" s="48">
        <f t="shared" si="25"/>
        <v>35</v>
      </c>
      <c r="C79" s="40" t="s">
        <v>240</v>
      </c>
      <c r="H79" s="50">
        <v>348</v>
      </c>
      <c r="I79" s="50">
        <v>19</v>
      </c>
      <c r="J79" s="51">
        <v>120</v>
      </c>
      <c r="K79" s="43" t="s">
        <v>136</v>
      </c>
      <c r="L79" s="41">
        <v>1090</v>
      </c>
      <c r="M79" s="41">
        <v>45</v>
      </c>
      <c r="N79" s="42">
        <v>1322.6</v>
      </c>
      <c r="O79" s="42" t="s">
        <v>83</v>
      </c>
      <c r="P79" s="101" t="s">
        <v>122</v>
      </c>
      <c r="Q79" s="101" t="s">
        <v>130</v>
      </c>
      <c r="R79" s="101" t="s">
        <v>83</v>
      </c>
      <c r="S79" s="101">
        <v>1322.6</v>
      </c>
      <c r="T79" s="101">
        <v>1322.6</v>
      </c>
      <c r="U79" s="101">
        <v>0</v>
      </c>
      <c r="V79" s="101">
        <v>0</v>
      </c>
      <c r="W79" s="101">
        <v>0</v>
      </c>
      <c r="X79" s="101">
        <v>0</v>
      </c>
      <c r="Y79" s="101">
        <v>0</v>
      </c>
      <c r="Z79" s="42">
        <v>120</v>
      </c>
      <c r="AA79" s="42"/>
      <c r="AB79" s="42"/>
      <c r="AC79" s="52"/>
      <c r="AD79" s="52"/>
      <c r="AE79" s="53"/>
      <c r="AF79" s="52"/>
      <c r="AG79" s="52"/>
      <c r="AH79" s="52"/>
      <c r="AI79" s="54">
        <f t="shared" si="24"/>
        <v>120</v>
      </c>
      <c r="AJ79" s="55" t="str">
        <f t="shared" si="31"/>
        <v/>
      </c>
      <c r="AK79" s="41"/>
      <c r="AL79" s="56">
        <v>80000</v>
      </c>
      <c r="AM79" s="57">
        <f t="shared" si="22"/>
        <v>9600000</v>
      </c>
      <c r="AN79" s="58" t="s">
        <v>252</v>
      </c>
      <c r="AO79" s="59">
        <f t="shared" si="26"/>
        <v>120</v>
      </c>
      <c r="AP79" s="60" t="s">
        <v>78</v>
      </c>
      <c r="AQ79" s="61"/>
      <c r="AR79" s="56">
        <v>26400</v>
      </c>
      <c r="AS79" s="62"/>
      <c r="AT79" s="62"/>
      <c r="AU79" s="63">
        <f t="shared" si="23"/>
        <v>3168000</v>
      </c>
      <c r="AV79" s="63">
        <f t="shared" si="27"/>
        <v>1800000</v>
      </c>
      <c r="AW79" s="64">
        <f t="shared" si="28"/>
        <v>48000000</v>
      </c>
      <c r="AX79" s="64">
        <f t="shared" si="29"/>
        <v>62568000</v>
      </c>
      <c r="AY79" s="217" t="str">
        <f t="shared" si="30"/>
        <v/>
      </c>
      <c r="AZ79" s="113"/>
      <c r="BA79" s="73"/>
    </row>
    <row r="80" spans="1:53" ht="35.25" customHeight="1" x14ac:dyDescent="0.3">
      <c r="A80" s="48">
        <f t="shared" si="25"/>
        <v>35</v>
      </c>
      <c r="C80" s="40" t="s">
        <v>240</v>
      </c>
      <c r="H80" s="50">
        <v>246</v>
      </c>
      <c r="I80" s="50">
        <v>19</v>
      </c>
      <c r="J80" s="51">
        <v>264</v>
      </c>
      <c r="K80" s="43" t="s">
        <v>142</v>
      </c>
      <c r="L80" s="41">
        <v>571</v>
      </c>
      <c r="M80" s="41">
        <v>45</v>
      </c>
      <c r="N80" s="42">
        <v>5703.7</v>
      </c>
      <c r="O80" s="42" t="s">
        <v>83</v>
      </c>
      <c r="P80" s="101" t="s">
        <v>125</v>
      </c>
      <c r="Q80" s="101" t="s">
        <v>127</v>
      </c>
      <c r="R80" s="101" t="s">
        <v>83</v>
      </c>
      <c r="S80" s="101">
        <v>5703.7</v>
      </c>
      <c r="T80" s="101">
        <v>5703.7</v>
      </c>
      <c r="U80" s="101">
        <v>0</v>
      </c>
      <c r="V80" s="101">
        <v>0</v>
      </c>
      <c r="W80" s="101">
        <v>0</v>
      </c>
      <c r="X80" s="101">
        <v>0</v>
      </c>
      <c r="Y80" s="101">
        <v>0</v>
      </c>
      <c r="Z80" s="42">
        <v>264</v>
      </c>
      <c r="AA80" s="42"/>
      <c r="AB80" s="42"/>
      <c r="AC80" s="52"/>
      <c r="AD80" s="52"/>
      <c r="AE80" s="53"/>
      <c r="AF80" s="52"/>
      <c r="AG80" s="52"/>
      <c r="AH80" s="52"/>
      <c r="AI80" s="54">
        <f t="shared" si="24"/>
        <v>264</v>
      </c>
      <c r="AJ80" s="55" t="str">
        <f t="shared" si="31"/>
        <v/>
      </c>
      <c r="AK80" s="41"/>
      <c r="AL80" s="56">
        <v>80000</v>
      </c>
      <c r="AM80" s="57">
        <f t="shared" si="22"/>
        <v>21120000</v>
      </c>
      <c r="AN80" s="165" t="s">
        <v>348</v>
      </c>
      <c r="AO80" s="59">
        <f t="shared" si="26"/>
        <v>264</v>
      </c>
      <c r="AP80" s="60" t="s">
        <v>78</v>
      </c>
      <c r="AQ80" s="61"/>
      <c r="AR80" s="56">
        <v>12500</v>
      </c>
      <c r="AS80" s="62"/>
      <c r="AT80" s="62"/>
      <c r="AU80" s="63">
        <f t="shared" si="23"/>
        <v>3300000</v>
      </c>
      <c r="AV80" s="63">
        <f t="shared" si="27"/>
        <v>3960000</v>
      </c>
      <c r="AW80" s="64">
        <f t="shared" si="28"/>
        <v>105600000</v>
      </c>
      <c r="AX80" s="64">
        <f t="shared" si="29"/>
        <v>133980000</v>
      </c>
      <c r="AY80" s="217" t="str">
        <f t="shared" si="30"/>
        <v/>
      </c>
      <c r="AZ80" s="113"/>
      <c r="BA80" s="73"/>
    </row>
    <row r="81" spans="1:53" ht="35.25" customHeight="1" x14ac:dyDescent="0.3">
      <c r="A81" s="48">
        <f t="shared" si="25"/>
        <v>35</v>
      </c>
      <c r="C81" s="40" t="s">
        <v>240</v>
      </c>
      <c r="H81" s="50">
        <v>0</v>
      </c>
      <c r="I81" s="50">
        <v>0</v>
      </c>
      <c r="J81" s="51">
        <v>0</v>
      </c>
      <c r="K81" s="43" t="s">
        <v>136</v>
      </c>
      <c r="L81" s="41">
        <v>379</v>
      </c>
      <c r="M81" s="41">
        <v>52</v>
      </c>
      <c r="N81" s="42">
        <v>90.9</v>
      </c>
      <c r="O81" s="42" t="s">
        <v>76</v>
      </c>
      <c r="P81" s="101">
        <v>0</v>
      </c>
      <c r="Q81" s="101" t="s">
        <v>248</v>
      </c>
      <c r="R81" s="101" t="s">
        <v>76</v>
      </c>
      <c r="S81" s="101">
        <v>90.9</v>
      </c>
      <c r="T81" s="101">
        <v>90.9</v>
      </c>
      <c r="U81" s="101">
        <v>0</v>
      </c>
      <c r="V81" s="101">
        <v>0</v>
      </c>
      <c r="W81" s="101">
        <v>0</v>
      </c>
      <c r="X81" s="101">
        <v>0</v>
      </c>
      <c r="Y81" s="101">
        <v>0</v>
      </c>
      <c r="Z81" s="42"/>
      <c r="AA81" s="42">
        <v>90.9</v>
      </c>
      <c r="AB81" s="42"/>
      <c r="AC81" s="52"/>
      <c r="AD81" s="52"/>
      <c r="AE81" s="53"/>
      <c r="AF81" s="52"/>
      <c r="AG81" s="52"/>
      <c r="AH81" s="52"/>
      <c r="AI81" s="54">
        <f t="shared" si="24"/>
        <v>90.9</v>
      </c>
      <c r="AJ81" s="55" t="str">
        <f t="shared" si="31"/>
        <v/>
      </c>
      <c r="AK81" s="41"/>
      <c r="AL81" s="56">
        <v>80000</v>
      </c>
      <c r="AM81" s="57">
        <f t="shared" si="22"/>
        <v>7272000</v>
      </c>
      <c r="AN81" s="58" t="s">
        <v>252</v>
      </c>
      <c r="AO81" s="59">
        <f t="shared" si="26"/>
        <v>90.9</v>
      </c>
      <c r="AP81" s="60" t="s">
        <v>78</v>
      </c>
      <c r="AQ81" s="61"/>
      <c r="AR81" s="56">
        <v>26400</v>
      </c>
      <c r="AS81" s="62"/>
      <c r="AT81" s="62"/>
      <c r="AU81" s="63">
        <f t="shared" si="23"/>
        <v>2399760</v>
      </c>
      <c r="AV81" s="63">
        <f t="shared" si="27"/>
        <v>1363500</v>
      </c>
      <c r="AW81" s="64">
        <f t="shared" si="28"/>
        <v>36360000</v>
      </c>
      <c r="AX81" s="64">
        <f t="shared" si="29"/>
        <v>47395260</v>
      </c>
      <c r="AY81" s="217" t="str">
        <f t="shared" si="30"/>
        <v/>
      </c>
      <c r="AZ81" s="113"/>
      <c r="BA81" s="73"/>
    </row>
    <row r="82" spans="1:53" ht="54" customHeight="1" x14ac:dyDescent="0.3">
      <c r="A82" s="48">
        <f t="shared" si="25"/>
        <v>36</v>
      </c>
      <c r="C82" s="40" t="s">
        <v>163</v>
      </c>
      <c r="H82" s="50">
        <v>0</v>
      </c>
      <c r="I82" s="50">
        <v>19</v>
      </c>
      <c r="J82" s="51">
        <v>216</v>
      </c>
      <c r="K82" s="43" t="s">
        <v>142</v>
      </c>
      <c r="L82" s="41">
        <v>502</v>
      </c>
      <c r="M82" s="41">
        <v>45</v>
      </c>
      <c r="N82" s="42">
        <v>2924.1</v>
      </c>
      <c r="O82" s="42" t="s">
        <v>83</v>
      </c>
      <c r="P82" s="101">
        <v>0</v>
      </c>
      <c r="Q82" s="101" t="s">
        <v>164</v>
      </c>
      <c r="R82" s="101" t="s">
        <v>83</v>
      </c>
      <c r="S82" s="101">
        <v>2924.1</v>
      </c>
      <c r="T82" s="101">
        <v>2924.1</v>
      </c>
      <c r="U82" s="101">
        <v>0</v>
      </c>
      <c r="V82" s="101">
        <v>0</v>
      </c>
      <c r="W82" s="101">
        <v>0</v>
      </c>
      <c r="X82" s="101">
        <v>0</v>
      </c>
      <c r="Y82" s="101">
        <v>0</v>
      </c>
      <c r="Z82" s="42">
        <v>216</v>
      </c>
      <c r="AA82" s="42"/>
      <c r="AB82" s="42"/>
      <c r="AC82" s="52"/>
      <c r="AD82" s="52"/>
      <c r="AE82" s="53"/>
      <c r="AF82" s="52"/>
      <c r="AG82" s="52"/>
      <c r="AH82" s="52"/>
      <c r="AI82" s="54">
        <f t="shared" si="24"/>
        <v>216</v>
      </c>
      <c r="AJ82" s="55">
        <f t="shared" si="31"/>
        <v>216</v>
      </c>
      <c r="AK82" s="41"/>
      <c r="AL82" s="56">
        <v>80000</v>
      </c>
      <c r="AM82" s="57">
        <f t="shared" si="22"/>
        <v>17280000</v>
      </c>
      <c r="AN82" s="165" t="s">
        <v>348</v>
      </c>
      <c r="AO82" s="59">
        <f t="shared" si="26"/>
        <v>216</v>
      </c>
      <c r="AP82" s="60" t="s">
        <v>78</v>
      </c>
      <c r="AQ82" s="61"/>
      <c r="AR82" s="56">
        <v>12500</v>
      </c>
      <c r="AS82" s="62"/>
      <c r="AT82" s="62"/>
      <c r="AU82" s="63">
        <f t="shared" si="23"/>
        <v>2700000</v>
      </c>
      <c r="AV82" s="63">
        <f t="shared" si="27"/>
        <v>3240000</v>
      </c>
      <c r="AW82" s="64">
        <f t="shared" si="28"/>
        <v>86400000</v>
      </c>
      <c r="AX82" s="64">
        <f t="shared" si="29"/>
        <v>109620000</v>
      </c>
      <c r="AY82" s="217">
        <f t="shared" si="30"/>
        <v>109620000</v>
      </c>
      <c r="AZ82" s="113"/>
      <c r="BA82" s="73"/>
    </row>
    <row r="83" spans="1:53" ht="54" customHeight="1" x14ac:dyDescent="0.3">
      <c r="A83" s="48">
        <f t="shared" si="25"/>
        <v>37</v>
      </c>
      <c r="C83" s="40" t="s">
        <v>165</v>
      </c>
      <c r="H83" s="50">
        <v>0</v>
      </c>
      <c r="I83" s="50">
        <v>0</v>
      </c>
      <c r="J83" s="51">
        <v>0</v>
      </c>
      <c r="K83" s="43" t="s">
        <v>136</v>
      </c>
      <c r="L83" s="41">
        <v>370</v>
      </c>
      <c r="M83" s="41">
        <v>52</v>
      </c>
      <c r="N83" s="42">
        <v>242.4</v>
      </c>
      <c r="O83" s="42" t="s">
        <v>76</v>
      </c>
      <c r="P83" s="101">
        <v>0</v>
      </c>
      <c r="Q83" s="101" t="s">
        <v>166</v>
      </c>
      <c r="R83" s="101" t="s">
        <v>76</v>
      </c>
      <c r="S83" s="101">
        <v>242.4</v>
      </c>
      <c r="T83" s="101">
        <v>242.4</v>
      </c>
      <c r="U83" s="101">
        <v>0</v>
      </c>
      <c r="V83" s="101">
        <v>0</v>
      </c>
      <c r="W83" s="101">
        <v>0</v>
      </c>
      <c r="X83" s="101">
        <v>0</v>
      </c>
      <c r="Y83" s="101">
        <v>0</v>
      </c>
      <c r="Z83" s="42"/>
      <c r="AA83" s="42">
        <v>26.4</v>
      </c>
      <c r="AB83" s="42"/>
      <c r="AC83" s="52"/>
      <c r="AD83" s="52"/>
      <c r="AE83" s="53"/>
      <c r="AF83" s="52"/>
      <c r="AG83" s="52"/>
      <c r="AH83" s="52"/>
      <c r="AI83" s="54">
        <f t="shared" si="24"/>
        <v>26.4</v>
      </c>
      <c r="AJ83" s="55">
        <f t="shared" si="31"/>
        <v>117</v>
      </c>
      <c r="AK83" s="41"/>
      <c r="AL83" s="56">
        <v>80000</v>
      </c>
      <c r="AM83" s="57">
        <f t="shared" si="22"/>
        <v>2112000</v>
      </c>
      <c r="AN83" s="58" t="s">
        <v>77</v>
      </c>
      <c r="AO83" s="59">
        <f t="shared" si="26"/>
        <v>26.4</v>
      </c>
      <c r="AP83" s="60" t="s">
        <v>78</v>
      </c>
      <c r="AQ83" s="61"/>
      <c r="AR83" s="56">
        <v>9000</v>
      </c>
      <c r="AS83" s="62"/>
      <c r="AT83" s="62"/>
      <c r="AU83" s="63">
        <f t="shared" si="23"/>
        <v>237600</v>
      </c>
      <c r="AV83" s="63">
        <f t="shared" si="27"/>
        <v>396000</v>
      </c>
      <c r="AW83" s="64">
        <f t="shared" si="28"/>
        <v>10560000</v>
      </c>
      <c r="AX83" s="64">
        <f t="shared" si="29"/>
        <v>13305600</v>
      </c>
      <c r="AY83" s="217">
        <f t="shared" si="30"/>
        <v>58968000</v>
      </c>
      <c r="AZ83" s="113"/>
      <c r="BA83" s="73"/>
    </row>
    <row r="84" spans="1:53" ht="54" customHeight="1" x14ac:dyDescent="0.3">
      <c r="A84" s="48">
        <f t="shared" si="25"/>
        <v>37</v>
      </c>
      <c r="C84" s="40" t="s">
        <v>165</v>
      </c>
      <c r="H84" s="50">
        <v>0</v>
      </c>
      <c r="I84" s="50">
        <v>0</v>
      </c>
      <c r="J84" s="51">
        <v>0</v>
      </c>
      <c r="K84" s="43" t="s">
        <v>146</v>
      </c>
      <c r="L84" s="41">
        <v>749</v>
      </c>
      <c r="M84" s="41">
        <v>46</v>
      </c>
      <c r="N84" s="42">
        <v>195.8</v>
      </c>
      <c r="O84" s="42" t="s">
        <v>76</v>
      </c>
      <c r="P84" s="101">
        <v>0</v>
      </c>
      <c r="Q84" s="101" t="s">
        <v>167</v>
      </c>
      <c r="R84" s="101" t="s">
        <v>76</v>
      </c>
      <c r="S84" s="101">
        <v>195.8</v>
      </c>
      <c r="T84" s="101">
        <v>195.8</v>
      </c>
      <c r="U84" s="101">
        <v>0</v>
      </c>
      <c r="V84" s="101">
        <v>0</v>
      </c>
      <c r="W84" s="101">
        <v>0</v>
      </c>
      <c r="X84" s="101">
        <v>0</v>
      </c>
      <c r="Y84" s="101">
        <v>0</v>
      </c>
      <c r="Z84" s="42"/>
      <c r="AA84" s="42">
        <v>22.6</v>
      </c>
      <c r="AB84" s="42"/>
      <c r="AC84" s="52"/>
      <c r="AD84" s="52"/>
      <c r="AE84" s="53"/>
      <c r="AF84" s="52"/>
      <c r="AG84" s="52"/>
      <c r="AH84" s="52"/>
      <c r="AI84" s="54">
        <f t="shared" si="24"/>
        <v>22.6</v>
      </c>
      <c r="AJ84" s="55" t="str">
        <f t="shared" si="31"/>
        <v/>
      </c>
      <c r="AK84" s="41"/>
      <c r="AL84" s="56">
        <v>80000</v>
      </c>
      <c r="AM84" s="57">
        <f t="shared" si="22"/>
        <v>1808000</v>
      </c>
      <c r="AN84" s="58" t="s">
        <v>77</v>
      </c>
      <c r="AO84" s="59">
        <f t="shared" si="26"/>
        <v>22.6</v>
      </c>
      <c r="AP84" s="60" t="s">
        <v>78</v>
      </c>
      <c r="AQ84" s="61"/>
      <c r="AR84" s="56">
        <v>9000</v>
      </c>
      <c r="AS84" s="62"/>
      <c r="AT84" s="62"/>
      <c r="AU84" s="63">
        <f t="shared" si="23"/>
        <v>203400</v>
      </c>
      <c r="AV84" s="63">
        <f t="shared" si="27"/>
        <v>339000</v>
      </c>
      <c r="AW84" s="64">
        <f t="shared" si="28"/>
        <v>9040000</v>
      </c>
      <c r="AX84" s="64">
        <f t="shared" si="29"/>
        <v>11390400</v>
      </c>
      <c r="AY84" s="217" t="str">
        <f t="shared" si="30"/>
        <v/>
      </c>
      <c r="AZ84" s="113"/>
      <c r="BA84" s="73"/>
    </row>
    <row r="85" spans="1:53" ht="54" customHeight="1" x14ac:dyDescent="0.3">
      <c r="A85" s="48">
        <f t="shared" si="25"/>
        <v>37</v>
      </c>
      <c r="C85" s="40" t="s">
        <v>165</v>
      </c>
      <c r="H85" s="50">
        <v>0</v>
      </c>
      <c r="I85" s="50">
        <v>0</v>
      </c>
      <c r="J85" s="51">
        <v>0</v>
      </c>
      <c r="K85" s="43" t="s">
        <v>136</v>
      </c>
      <c r="L85" s="41">
        <v>131</v>
      </c>
      <c r="M85" s="41">
        <v>52</v>
      </c>
      <c r="N85" s="42">
        <v>308</v>
      </c>
      <c r="O85" s="42" t="s">
        <v>76</v>
      </c>
      <c r="P85" s="101">
        <v>0</v>
      </c>
      <c r="Q85" s="101" t="s">
        <v>168</v>
      </c>
      <c r="R85" s="101" t="s">
        <v>76</v>
      </c>
      <c r="S85" s="101">
        <v>308</v>
      </c>
      <c r="T85" s="101">
        <v>308</v>
      </c>
      <c r="U85" s="101">
        <v>0</v>
      </c>
      <c r="V85" s="101">
        <v>0</v>
      </c>
      <c r="W85" s="101">
        <v>0</v>
      </c>
      <c r="X85" s="101">
        <v>0</v>
      </c>
      <c r="Y85" s="101">
        <v>0</v>
      </c>
      <c r="Z85" s="42"/>
      <c r="AA85" s="42">
        <v>68</v>
      </c>
      <c r="AB85" s="42"/>
      <c r="AC85" s="52"/>
      <c r="AD85" s="52"/>
      <c r="AE85" s="53"/>
      <c r="AF85" s="52"/>
      <c r="AG85" s="52"/>
      <c r="AH85" s="52"/>
      <c r="AI85" s="54">
        <f t="shared" si="24"/>
        <v>68</v>
      </c>
      <c r="AJ85" s="55" t="str">
        <f t="shared" si="31"/>
        <v/>
      </c>
      <c r="AK85" s="41"/>
      <c r="AL85" s="56">
        <v>80000</v>
      </c>
      <c r="AM85" s="57">
        <f t="shared" si="22"/>
        <v>5440000</v>
      </c>
      <c r="AN85" s="58" t="s">
        <v>77</v>
      </c>
      <c r="AO85" s="59">
        <f t="shared" si="26"/>
        <v>68</v>
      </c>
      <c r="AP85" s="60" t="s">
        <v>78</v>
      </c>
      <c r="AQ85" s="61"/>
      <c r="AR85" s="56">
        <v>9000</v>
      </c>
      <c r="AS85" s="62"/>
      <c r="AT85" s="62"/>
      <c r="AU85" s="63">
        <f t="shared" si="23"/>
        <v>612000</v>
      </c>
      <c r="AV85" s="63">
        <f t="shared" si="27"/>
        <v>1020000</v>
      </c>
      <c r="AW85" s="64">
        <f t="shared" si="28"/>
        <v>27200000</v>
      </c>
      <c r="AX85" s="64">
        <f t="shared" si="29"/>
        <v>34272000</v>
      </c>
      <c r="AY85" s="217" t="str">
        <f t="shared" si="30"/>
        <v/>
      </c>
      <c r="AZ85" s="113"/>
      <c r="BA85" s="73"/>
    </row>
    <row r="86" spans="1:53" ht="54" customHeight="1" x14ac:dyDescent="0.3">
      <c r="A86" s="48">
        <f t="shared" si="25"/>
        <v>38</v>
      </c>
      <c r="C86" s="40" t="s">
        <v>169</v>
      </c>
      <c r="H86" s="50">
        <v>515</v>
      </c>
      <c r="I86" s="50">
        <v>18</v>
      </c>
      <c r="J86" s="51">
        <v>144</v>
      </c>
      <c r="K86" s="43" t="s">
        <v>93</v>
      </c>
      <c r="L86" s="41">
        <v>736</v>
      </c>
      <c r="M86" s="41">
        <v>46</v>
      </c>
      <c r="N86" s="42">
        <v>66.3</v>
      </c>
      <c r="O86" s="42" t="s">
        <v>86</v>
      </c>
      <c r="P86" s="101">
        <v>0</v>
      </c>
      <c r="Q86" s="101" t="s">
        <v>170</v>
      </c>
      <c r="R86" s="101" t="s">
        <v>86</v>
      </c>
      <c r="S86" s="101">
        <v>66.3</v>
      </c>
      <c r="T86" s="101">
        <v>66.3</v>
      </c>
      <c r="U86" s="101">
        <v>0</v>
      </c>
      <c r="V86" s="101">
        <v>0</v>
      </c>
      <c r="W86" s="101">
        <v>0</v>
      </c>
      <c r="X86" s="101">
        <v>0</v>
      </c>
      <c r="Y86" s="101">
        <v>0</v>
      </c>
      <c r="Z86" s="42">
        <v>66.3</v>
      </c>
      <c r="AA86" s="42"/>
      <c r="AB86" s="42"/>
      <c r="AC86" s="52"/>
      <c r="AD86" s="52"/>
      <c r="AE86" s="53"/>
      <c r="AF86" s="52"/>
      <c r="AG86" s="52"/>
      <c r="AH86" s="52"/>
      <c r="AI86" s="54">
        <f t="shared" si="24"/>
        <v>66.3</v>
      </c>
      <c r="AJ86" s="55">
        <f t="shared" si="31"/>
        <v>568.4</v>
      </c>
      <c r="AK86" s="41"/>
      <c r="AL86" s="56">
        <v>80000</v>
      </c>
      <c r="AM86" s="57">
        <f t="shared" si="22"/>
        <v>5304000</v>
      </c>
      <c r="AN86" s="58" t="s">
        <v>77</v>
      </c>
      <c r="AO86" s="59">
        <f t="shared" si="26"/>
        <v>66.3</v>
      </c>
      <c r="AP86" s="60" t="s">
        <v>78</v>
      </c>
      <c r="AQ86" s="61"/>
      <c r="AR86" s="56">
        <v>9000</v>
      </c>
      <c r="AS86" s="62"/>
      <c r="AT86" s="62"/>
      <c r="AU86" s="63">
        <f t="shared" si="23"/>
        <v>596700</v>
      </c>
      <c r="AV86" s="63">
        <f t="shared" si="27"/>
        <v>994500</v>
      </c>
      <c r="AW86" s="64">
        <f t="shared" si="28"/>
        <v>26520000</v>
      </c>
      <c r="AX86" s="64">
        <f t="shared" si="29"/>
        <v>33415200</v>
      </c>
      <c r="AY86" s="217">
        <f t="shared" si="30"/>
        <v>290858400</v>
      </c>
      <c r="AZ86" s="113"/>
      <c r="BA86" s="73"/>
    </row>
    <row r="87" spans="1:53" ht="54" customHeight="1" x14ac:dyDescent="0.3">
      <c r="A87" s="48">
        <f t="shared" si="25"/>
        <v>38</v>
      </c>
      <c r="C87" s="40" t="s">
        <v>169</v>
      </c>
      <c r="H87" s="50">
        <v>515</v>
      </c>
      <c r="I87" s="50">
        <v>18</v>
      </c>
      <c r="J87" s="51">
        <v>0</v>
      </c>
      <c r="K87" s="43" t="s">
        <v>93</v>
      </c>
      <c r="L87" s="41">
        <v>737</v>
      </c>
      <c r="M87" s="41">
        <v>46</v>
      </c>
      <c r="N87" s="42">
        <v>90.9</v>
      </c>
      <c r="O87" s="42" t="s">
        <v>86</v>
      </c>
      <c r="P87" s="101">
        <v>0</v>
      </c>
      <c r="Q87" s="101" t="s">
        <v>171</v>
      </c>
      <c r="R87" s="101" t="s">
        <v>86</v>
      </c>
      <c r="S87" s="101">
        <v>90.9</v>
      </c>
      <c r="T87" s="101">
        <v>90.9</v>
      </c>
      <c r="U87" s="101">
        <v>0</v>
      </c>
      <c r="V87" s="101">
        <v>0</v>
      </c>
      <c r="W87" s="101">
        <v>0</v>
      </c>
      <c r="X87" s="101">
        <v>0</v>
      </c>
      <c r="Y87" s="101">
        <v>0</v>
      </c>
      <c r="Z87" s="42">
        <v>77.7</v>
      </c>
      <c r="AA87" s="42">
        <v>13.200000000000003</v>
      </c>
      <c r="AB87" s="42"/>
      <c r="AC87" s="52"/>
      <c r="AD87" s="52"/>
      <c r="AE87" s="53"/>
      <c r="AF87" s="52"/>
      <c r="AG87" s="52"/>
      <c r="AH87" s="52"/>
      <c r="AI87" s="54">
        <f t="shared" si="24"/>
        <v>90.9</v>
      </c>
      <c r="AJ87" s="55" t="str">
        <f t="shared" si="31"/>
        <v/>
      </c>
      <c r="AK87" s="41"/>
      <c r="AL87" s="56">
        <v>80000</v>
      </c>
      <c r="AM87" s="57">
        <f t="shared" si="22"/>
        <v>7272000</v>
      </c>
      <c r="AN87" s="58" t="s">
        <v>77</v>
      </c>
      <c r="AO87" s="59">
        <f t="shared" si="26"/>
        <v>90.9</v>
      </c>
      <c r="AP87" s="60" t="s">
        <v>78</v>
      </c>
      <c r="AQ87" s="61"/>
      <c r="AR87" s="56">
        <v>9000</v>
      </c>
      <c r="AS87" s="62"/>
      <c r="AT87" s="62"/>
      <c r="AU87" s="63">
        <f t="shared" si="23"/>
        <v>818100</v>
      </c>
      <c r="AV87" s="63">
        <f t="shared" si="27"/>
        <v>1363500</v>
      </c>
      <c r="AW87" s="64">
        <f t="shared" si="28"/>
        <v>36360000</v>
      </c>
      <c r="AX87" s="64">
        <f t="shared" si="29"/>
        <v>45813600</v>
      </c>
      <c r="AY87" s="217" t="str">
        <f t="shared" si="30"/>
        <v/>
      </c>
      <c r="AZ87" s="113"/>
      <c r="BA87" s="73"/>
    </row>
    <row r="88" spans="1:53" ht="48" customHeight="1" x14ac:dyDescent="0.3">
      <c r="A88" s="48">
        <f t="shared" si="25"/>
        <v>38</v>
      </c>
      <c r="C88" s="40" t="s">
        <v>169</v>
      </c>
      <c r="H88" s="50">
        <v>78</v>
      </c>
      <c r="I88" s="50">
        <v>18</v>
      </c>
      <c r="J88" s="51">
        <v>120</v>
      </c>
      <c r="K88" s="43" t="s">
        <v>146</v>
      </c>
      <c r="L88" s="41">
        <v>785</v>
      </c>
      <c r="M88" s="41">
        <v>46</v>
      </c>
      <c r="N88" s="42">
        <v>159.19999999999999</v>
      </c>
      <c r="O88" s="42" t="s">
        <v>86</v>
      </c>
      <c r="P88" s="101">
        <v>0</v>
      </c>
      <c r="Q88" s="101" t="s">
        <v>172</v>
      </c>
      <c r="R88" s="101" t="s">
        <v>86</v>
      </c>
      <c r="S88" s="101">
        <v>159.19999999999999</v>
      </c>
      <c r="T88" s="101">
        <v>159.19999999999999</v>
      </c>
      <c r="U88" s="101">
        <v>0</v>
      </c>
      <c r="V88" s="101">
        <v>0</v>
      </c>
      <c r="W88" s="101">
        <v>0</v>
      </c>
      <c r="X88" s="101">
        <v>0</v>
      </c>
      <c r="Y88" s="101">
        <v>0</v>
      </c>
      <c r="Z88" s="42">
        <v>120</v>
      </c>
      <c r="AA88" s="42">
        <v>39.199999999999989</v>
      </c>
      <c r="AB88" s="42"/>
      <c r="AC88" s="52"/>
      <c r="AD88" s="52"/>
      <c r="AE88" s="53"/>
      <c r="AF88" s="52"/>
      <c r="AG88" s="52"/>
      <c r="AH88" s="52"/>
      <c r="AI88" s="54">
        <f t="shared" si="24"/>
        <v>159.19999999999999</v>
      </c>
      <c r="AJ88" s="55" t="str">
        <f t="shared" si="31"/>
        <v/>
      </c>
      <c r="AK88" s="41"/>
      <c r="AL88" s="56">
        <v>80000</v>
      </c>
      <c r="AM88" s="57">
        <f t="shared" si="22"/>
        <v>12736000</v>
      </c>
      <c r="AN88" s="58" t="s">
        <v>77</v>
      </c>
      <c r="AO88" s="59">
        <f t="shared" si="26"/>
        <v>159.19999999999999</v>
      </c>
      <c r="AP88" s="60" t="s">
        <v>78</v>
      </c>
      <c r="AQ88" s="61"/>
      <c r="AR88" s="56">
        <v>9000</v>
      </c>
      <c r="AS88" s="62"/>
      <c r="AT88" s="62"/>
      <c r="AU88" s="63">
        <f t="shared" si="23"/>
        <v>1432800</v>
      </c>
      <c r="AV88" s="63">
        <f t="shared" si="27"/>
        <v>2388000</v>
      </c>
      <c r="AW88" s="64">
        <f t="shared" si="28"/>
        <v>63680000</v>
      </c>
      <c r="AX88" s="64">
        <f t="shared" si="29"/>
        <v>80236800</v>
      </c>
      <c r="AY88" s="217" t="str">
        <f t="shared" si="30"/>
        <v/>
      </c>
      <c r="AZ88" s="113"/>
      <c r="BA88" s="73"/>
    </row>
    <row r="89" spans="1:53" ht="48" customHeight="1" x14ac:dyDescent="0.3">
      <c r="A89" s="48">
        <f t="shared" si="25"/>
        <v>38</v>
      </c>
      <c r="C89" s="40" t="s">
        <v>169</v>
      </c>
      <c r="H89" s="50">
        <v>229</v>
      </c>
      <c r="I89" s="50">
        <v>19</v>
      </c>
      <c r="J89" s="51">
        <v>156</v>
      </c>
      <c r="K89" s="43" t="s">
        <v>136</v>
      </c>
      <c r="L89" s="41">
        <v>1090</v>
      </c>
      <c r="M89" s="41">
        <v>45</v>
      </c>
      <c r="N89" s="42">
        <v>1322.6</v>
      </c>
      <c r="O89" s="42" t="s">
        <v>83</v>
      </c>
      <c r="P89" s="101">
        <v>0</v>
      </c>
      <c r="Q89" s="101" t="s">
        <v>130</v>
      </c>
      <c r="R89" s="101" t="s">
        <v>83</v>
      </c>
      <c r="S89" s="101">
        <v>1322.6</v>
      </c>
      <c r="T89" s="101">
        <v>1322.6</v>
      </c>
      <c r="U89" s="101">
        <v>0</v>
      </c>
      <c r="V89" s="101">
        <v>0</v>
      </c>
      <c r="W89" s="101">
        <v>0</v>
      </c>
      <c r="X89" s="101">
        <v>0</v>
      </c>
      <c r="Y89" s="101">
        <v>0</v>
      </c>
      <c r="Z89" s="42">
        <v>156</v>
      </c>
      <c r="AA89" s="42"/>
      <c r="AB89" s="42"/>
      <c r="AC89" s="52"/>
      <c r="AD89" s="52"/>
      <c r="AE89" s="53"/>
      <c r="AF89" s="52"/>
      <c r="AG89" s="52"/>
      <c r="AH89" s="52"/>
      <c r="AI89" s="54">
        <f t="shared" si="24"/>
        <v>156</v>
      </c>
      <c r="AJ89" s="55" t="str">
        <f t="shared" si="31"/>
        <v/>
      </c>
      <c r="AK89" s="41"/>
      <c r="AL89" s="56">
        <v>80000</v>
      </c>
      <c r="AM89" s="57">
        <f t="shared" si="22"/>
        <v>12480000</v>
      </c>
      <c r="AN89" s="58" t="s">
        <v>252</v>
      </c>
      <c r="AO89" s="59">
        <f t="shared" si="26"/>
        <v>156</v>
      </c>
      <c r="AP89" s="60" t="s">
        <v>78</v>
      </c>
      <c r="AQ89" s="61"/>
      <c r="AR89" s="56">
        <v>26400</v>
      </c>
      <c r="AS89" s="62"/>
      <c r="AT89" s="62"/>
      <c r="AU89" s="63">
        <f t="shared" si="23"/>
        <v>4118400</v>
      </c>
      <c r="AV89" s="63">
        <f t="shared" si="27"/>
        <v>2340000</v>
      </c>
      <c r="AW89" s="64">
        <f t="shared" si="28"/>
        <v>62400000</v>
      </c>
      <c r="AX89" s="64">
        <f t="shared" si="29"/>
        <v>81338400</v>
      </c>
      <c r="AY89" s="217" t="str">
        <f t="shared" si="30"/>
        <v/>
      </c>
      <c r="AZ89" s="113"/>
      <c r="BA89" s="73"/>
    </row>
    <row r="90" spans="1:53" ht="48" customHeight="1" x14ac:dyDescent="0.3">
      <c r="A90" s="48">
        <f t="shared" si="25"/>
        <v>38</v>
      </c>
      <c r="C90" s="40" t="s">
        <v>169</v>
      </c>
      <c r="H90" s="50">
        <v>194</v>
      </c>
      <c r="I90" s="50">
        <v>19</v>
      </c>
      <c r="J90" s="51">
        <v>96</v>
      </c>
      <c r="K90" s="43" t="s">
        <v>136</v>
      </c>
      <c r="L90" s="41">
        <v>991</v>
      </c>
      <c r="M90" s="41">
        <v>45</v>
      </c>
      <c r="N90" s="42">
        <v>431.5</v>
      </c>
      <c r="O90" s="42" t="s">
        <v>76</v>
      </c>
      <c r="P90" s="101">
        <v>0</v>
      </c>
      <c r="Q90" s="101" t="s">
        <v>173</v>
      </c>
      <c r="R90" s="101" t="s">
        <v>76</v>
      </c>
      <c r="S90" s="101">
        <v>431.5</v>
      </c>
      <c r="T90" s="101">
        <v>431.5</v>
      </c>
      <c r="U90" s="101">
        <v>0</v>
      </c>
      <c r="V90" s="101">
        <v>0</v>
      </c>
      <c r="W90" s="101">
        <v>0</v>
      </c>
      <c r="X90" s="101">
        <v>0</v>
      </c>
      <c r="Y90" s="101">
        <v>0</v>
      </c>
      <c r="Z90" s="42">
        <v>96</v>
      </c>
      <c r="AA90" s="42"/>
      <c r="AB90" s="42"/>
      <c r="AC90" s="52"/>
      <c r="AD90" s="52"/>
      <c r="AE90" s="53"/>
      <c r="AF90" s="52"/>
      <c r="AG90" s="52"/>
      <c r="AH90" s="52"/>
      <c r="AI90" s="54">
        <f t="shared" si="24"/>
        <v>96</v>
      </c>
      <c r="AJ90" s="55" t="str">
        <f t="shared" si="31"/>
        <v/>
      </c>
      <c r="AK90" s="41"/>
      <c r="AL90" s="56">
        <v>80000</v>
      </c>
      <c r="AM90" s="57">
        <f t="shared" si="22"/>
        <v>7680000</v>
      </c>
      <c r="AN90" s="58" t="s">
        <v>252</v>
      </c>
      <c r="AO90" s="59">
        <f t="shared" si="26"/>
        <v>96</v>
      </c>
      <c r="AP90" s="60" t="s">
        <v>78</v>
      </c>
      <c r="AQ90" s="61"/>
      <c r="AR90" s="56">
        <v>26400</v>
      </c>
      <c r="AS90" s="62"/>
      <c r="AT90" s="62"/>
      <c r="AU90" s="63">
        <f t="shared" si="23"/>
        <v>2534400</v>
      </c>
      <c r="AV90" s="63">
        <f t="shared" si="27"/>
        <v>1440000</v>
      </c>
      <c r="AW90" s="64">
        <f t="shared" si="28"/>
        <v>38400000</v>
      </c>
      <c r="AX90" s="64">
        <f t="shared" si="29"/>
        <v>50054400</v>
      </c>
      <c r="AY90" s="217" t="str">
        <f t="shared" si="30"/>
        <v/>
      </c>
      <c r="AZ90" s="113"/>
      <c r="BA90" s="73"/>
    </row>
    <row r="91" spans="1:53" ht="48" customHeight="1" x14ac:dyDescent="0.3">
      <c r="A91" s="48">
        <f t="shared" si="25"/>
        <v>39</v>
      </c>
      <c r="C91" s="40" t="s">
        <v>175</v>
      </c>
      <c r="H91" s="50">
        <v>0</v>
      </c>
      <c r="I91" s="50">
        <v>0</v>
      </c>
      <c r="J91" s="51">
        <v>0</v>
      </c>
      <c r="K91" s="43" t="s">
        <v>151</v>
      </c>
      <c r="L91" s="41">
        <v>987</v>
      </c>
      <c r="M91" s="41">
        <v>45</v>
      </c>
      <c r="N91" s="42">
        <v>407.8</v>
      </c>
      <c r="O91" s="42" t="s">
        <v>76</v>
      </c>
      <c r="P91" s="101">
        <v>0</v>
      </c>
      <c r="Q91" s="101" t="s">
        <v>115</v>
      </c>
      <c r="R91" s="101" t="s">
        <v>76</v>
      </c>
      <c r="S91" s="101">
        <v>407.8</v>
      </c>
      <c r="T91" s="101">
        <v>407.8</v>
      </c>
      <c r="U91" s="101">
        <v>0</v>
      </c>
      <c r="V91" s="101">
        <v>0</v>
      </c>
      <c r="W91" s="101">
        <v>0</v>
      </c>
      <c r="X91" s="101">
        <v>0</v>
      </c>
      <c r="Y91" s="101">
        <v>0</v>
      </c>
      <c r="Z91" s="42"/>
      <c r="AA91" s="42">
        <v>196</v>
      </c>
      <c r="AB91" s="42"/>
      <c r="AC91" s="52"/>
      <c r="AD91" s="52"/>
      <c r="AE91" s="53"/>
      <c r="AF91" s="52"/>
      <c r="AG91" s="52"/>
      <c r="AH91" s="52"/>
      <c r="AI91" s="54">
        <f t="shared" si="24"/>
        <v>196</v>
      </c>
      <c r="AJ91" s="55">
        <f t="shared" si="31"/>
        <v>207.3</v>
      </c>
      <c r="AK91" s="41"/>
      <c r="AL91" s="56">
        <v>80000</v>
      </c>
      <c r="AM91" s="57">
        <f t="shared" si="22"/>
        <v>15680000</v>
      </c>
      <c r="AN91" s="58" t="s">
        <v>252</v>
      </c>
      <c r="AO91" s="59">
        <f t="shared" si="26"/>
        <v>196</v>
      </c>
      <c r="AP91" s="60" t="s">
        <v>78</v>
      </c>
      <c r="AQ91" s="61"/>
      <c r="AR91" s="56">
        <v>26400</v>
      </c>
      <c r="AS91" s="62"/>
      <c r="AT91" s="62"/>
      <c r="AU91" s="63">
        <f t="shared" si="23"/>
        <v>5174400</v>
      </c>
      <c r="AV91" s="63">
        <f t="shared" si="27"/>
        <v>2940000</v>
      </c>
      <c r="AW91" s="64">
        <f t="shared" si="28"/>
        <v>78400000</v>
      </c>
      <c r="AX91" s="64">
        <f t="shared" si="29"/>
        <v>102194400</v>
      </c>
      <c r="AY91" s="217">
        <f t="shared" si="30"/>
        <v>107889600</v>
      </c>
      <c r="AZ91" s="113"/>
      <c r="BA91" s="73"/>
    </row>
    <row r="92" spans="1:53" ht="48" customHeight="1" x14ac:dyDescent="0.3">
      <c r="A92" s="48">
        <f t="shared" si="25"/>
        <v>39</v>
      </c>
      <c r="C92" s="40" t="s">
        <v>175</v>
      </c>
      <c r="H92" s="50">
        <v>0</v>
      </c>
      <c r="I92" s="50">
        <v>0</v>
      </c>
      <c r="J92" s="51">
        <v>0</v>
      </c>
      <c r="K92" s="43" t="s">
        <v>176</v>
      </c>
      <c r="L92" s="41">
        <v>249</v>
      </c>
      <c r="M92" s="41">
        <v>52</v>
      </c>
      <c r="N92" s="42">
        <v>223.2</v>
      </c>
      <c r="O92" s="42" t="s">
        <v>76</v>
      </c>
      <c r="P92" s="101">
        <v>0</v>
      </c>
      <c r="Q92" s="101" t="s">
        <v>119</v>
      </c>
      <c r="R92" s="101" t="s">
        <v>76</v>
      </c>
      <c r="S92" s="101">
        <v>223.2</v>
      </c>
      <c r="T92" s="101">
        <v>223.2</v>
      </c>
      <c r="U92" s="101">
        <v>0</v>
      </c>
      <c r="V92" s="101">
        <v>0</v>
      </c>
      <c r="W92" s="101">
        <v>0</v>
      </c>
      <c r="X92" s="101">
        <v>0</v>
      </c>
      <c r="Y92" s="101">
        <v>0</v>
      </c>
      <c r="Z92" s="42"/>
      <c r="AA92" s="42">
        <v>11.3</v>
      </c>
      <c r="AB92" s="42"/>
      <c r="AC92" s="52"/>
      <c r="AD92" s="52"/>
      <c r="AE92" s="53"/>
      <c r="AF92" s="52"/>
      <c r="AG92" s="52"/>
      <c r="AH92" s="52"/>
      <c r="AI92" s="54">
        <f t="shared" ref="AI92:AI123" si="32">SUM(Z92:AB92)</f>
        <v>11.3</v>
      </c>
      <c r="AJ92" s="55" t="str">
        <f t="shared" si="31"/>
        <v/>
      </c>
      <c r="AK92" s="41"/>
      <c r="AL92" s="56">
        <v>80000</v>
      </c>
      <c r="AM92" s="57">
        <f t="shared" si="22"/>
        <v>904000</v>
      </c>
      <c r="AN92" s="58" t="s">
        <v>77</v>
      </c>
      <c r="AO92" s="59">
        <f t="shared" si="26"/>
        <v>11.3</v>
      </c>
      <c r="AP92" s="60" t="s">
        <v>78</v>
      </c>
      <c r="AQ92" s="61"/>
      <c r="AR92" s="56">
        <v>9000</v>
      </c>
      <c r="AS92" s="62"/>
      <c r="AT92" s="62"/>
      <c r="AU92" s="63">
        <f t="shared" si="23"/>
        <v>101700</v>
      </c>
      <c r="AV92" s="63">
        <f t="shared" si="27"/>
        <v>169500</v>
      </c>
      <c r="AW92" s="64">
        <f t="shared" si="28"/>
        <v>4520000</v>
      </c>
      <c r="AX92" s="64">
        <f t="shared" si="29"/>
        <v>5695200</v>
      </c>
      <c r="AY92" s="217" t="str">
        <f t="shared" si="30"/>
        <v/>
      </c>
      <c r="AZ92" s="113"/>
      <c r="BA92" s="73"/>
    </row>
    <row r="93" spans="1:53" ht="35.25" customHeight="1" x14ac:dyDescent="0.3">
      <c r="A93" s="48">
        <f t="shared" si="25"/>
        <v>40</v>
      </c>
      <c r="C93" s="40" t="s">
        <v>177</v>
      </c>
      <c r="H93" s="50">
        <v>0</v>
      </c>
      <c r="I93" s="50">
        <v>0</v>
      </c>
      <c r="J93" s="51">
        <v>0</v>
      </c>
      <c r="K93" s="43" t="s">
        <v>81</v>
      </c>
      <c r="L93" s="41">
        <v>129</v>
      </c>
      <c r="M93" s="41">
        <v>52</v>
      </c>
      <c r="N93" s="42">
        <v>32.4</v>
      </c>
      <c r="O93" s="42" t="s">
        <v>76</v>
      </c>
      <c r="P93" s="101">
        <v>0</v>
      </c>
      <c r="Q93" s="101" t="s">
        <v>178</v>
      </c>
      <c r="R93" s="101" t="s">
        <v>76</v>
      </c>
      <c r="S93" s="101">
        <v>32.4</v>
      </c>
      <c r="T93" s="101">
        <v>32.4</v>
      </c>
      <c r="U93" s="101">
        <v>0</v>
      </c>
      <c r="V93" s="101">
        <v>0</v>
      </c>
      <c r="W93" s="101">
        <v>0</v>
      </c>
      <c r="X93" s="101">
        <v>0</v>
      </c>
      <c r="Y93" s="101">
        <v>0</v>
      </c>
      <c r="Z93" s="42"/>
      <c r="AA93" s="42">
        <v>14</v>
      </c>
      <c r="AB93" s="42"/>
      <c r="AC93" s="52"/>
      <c r="AD93" s="52"/>
      <c r="AE93" s="53"/>
      <c r="AF93" s="52"/>
      <c r="AG93" s="52"/>
      <c r="AH93" s="52"/>
      <c r="AI93" s="54">
        <f t="shared" si="32"/>
        <v>14</v>
      </c>
      <c r="AJ93" s="55">
        <f t="shared" si="31"/>
        <v>14</v>
      </c>
      <c r="AK93" s="41"/>
      <c r="AL93" s="56">
        <v>80000</v>
      </c>
      <c r="AM93" s="57">
        <f t="shared" si="22"/>
        <v>1120000</v>
      </c>
      <c r="AN93" s="58" t="s">
        <v>77</v>
      </c>
      <c r="AO93" s="59">
        <f t="shared" si="26"/>
        <v>14</v>
      </c>
      <c r="AP93" s="60" t="s">
        <v>78</v>
      </c>
      <c r="AQ93" s="61"/>
      <c r="AR93" s="56">
        <v>9000</v>
      </c>
      <c r="AS93" s="62"/>
      <c r="AT93" s="62"/>
      <c r="AU93" s="63">
        <f t="shared" si="23"/>
        <v>126000</v>
      </c>
      <c r="AV93" s="63">
        <f t="shared" si="27"/>
        <v>210000</v>
      </c>
      <c r="AW93" s="64">
        <f t="shared" si="28"/>
        <v>5600000</v>
      </c>
      <c r="AX93" s="64">
        <f t="shared" si="29"/>
        <v>7056000</v>
      </c>
      <c r="AY93" s="217">
        <f t="shared" si="30"/>
        <v>7056000</v>
      </c>
      <c r="AZ93" s="113"/>
      <c r="BA93" s="73"/>
    </row>
    <row r="94" spans="1:53" ht="35.25" customHeight="1" x14ac:dyDescent="0.3">
      <c r="A94" s="48">
        <f t="shared" si="25"/>
        <v>41</v>
      </c>
      <c r="C94" s="40" t="s">
        <v>179</v>
      </c>
      <c r="H94" s="50">
        <v>192</v>
      </c>
      <c r="I94" s="50">
        <v>19</v>
      </c>
      <c r="J94" s="51">
        <v>288</v>
      </c>
      <c r="K94" s="43" t="s">
        <v>81</v>
      </c>
      <c r="L94" s="41">
        <v>1139</v>
      </c>
      <c r="M94" s="41">
        <v>45</v>
      </c>
      <c r="N94" s="42">
        <v>354.3</v>
      </c>
      <c r="O94" s="42" t="s">
        <v>76</v>
      </c>
      <c r="P94" s="101">
        <v>0</v>
      </c>
      <c r="Q94" s="101" t="s">
        <v>180</v>
      </c>
      <c r="R94" s="101" t="s">
        <v>76</v>
      </c>
      <c r="S94" s="101">
        <v>354.3</v>
      </c>
      <c r="T94" s="101">
        <v>354.3</v>
      </c>
      <c r="U94" s="101">
        <v>0</v>
      </c>
      <c r="V94" s="101">
        <v>0</v>
      </c>
      <c r="W94" s="101">
        <v>0</v>
      </c>
      <c r="X94" s="101">
        <v>0</v>
      </c>
      <c r="Y94" s="101">
        <v>0</v>
      </c>
      <c r="Z94" s="42">
        <v>288</v>
      </c>
      <c r="AA94" s="42">
        <v>66.300000000000011</v>
      </c>
      <c r="AB94" s="42"/>
      <c r="AC94" s="52"/>
      <c r="AD94" s="52"/>
      <c r="AE94" s="53"/>
      <c r="AF94" s="52"/>
      <c r="AG94" s="52"/>
      <c r="AH94" s="52"/>
      <c r="AI94" s="54">
        <f t="shared" si="32"/>
        <v>354.3</v>
      </c>
      <c r="AJ94" s="55">
        <f t="shared" si="31"/>
        <v>354.3</v>
      </c>
      <c r="AK94" s="41"/>
      <c r="AL94" s="56">
        <v>80000</v>
      </c>
      <c r="AM94" s="57">
        <f t="shared" si="22"/>
        <v>28344000</v>
      </c>
      <c r="AN94" s="58" t="s">
        <v>252</v>
      </c>
      <c r="AO94" s="59">
        <f t="shared" si="26"/>
        <v>354.3</v>
      </c>
      <c r="AP94" s="60" t="s">
        <v>78</v>
      </c>
      <c r="AQ94" s="61"/>
      <c r="AR94" s="56">
        <v>26400</v>
      </c>
      <c r="AS94" s="62"/>
      <c r="AT94" s="62"/>
      <c r="AU94" s="63">
        <f t="shared" si="23"/>
        <v>9353520</v>
      </c>
      <c r="AV94" s="63">
        <f t="shared" si="27"/>
        <v>5314500</v>
      </c>
      <c r="AW94" s="64">
        <f t="shared" si="28"/>
        <v>141720000</v>
      </c>
      <c r="AX94" s="64">
        <f t="shared" si="29"/>
        <v>184732020</v>
      </c>
      <c r="AY94" s="217">
        <f t="shared" si="30"/>
        <v>184732020</v>
      </c>
      <c r="AZ94" s="113"/>
      <c r="BA94" s="73"/>
    </row>
    <row r="95" spans="1:53" ht="35.25" customHeight="1" x14ac:dyDescent="0.3">
      <c r="A95" s="48">
        <f t="shared" si="25"/>
        <v>42</v>
      </c>
      <c r="C95" s="40" t="s">
        <v>181</v>
      </c>
      <c r="H95" s="50">
        <v>0</v>
      </c>
      <c r="I95" s="50">
        <v>0</v>
      </c>
      <c r="J95" s="51">
        <v>0</v>
      </c>
      <c r="K95" s="43" t="s">
        <v>157</v>
      </c>
      <c r="L95" s="41">
        <v>242</v>
      </c>
      <c r="M95" s="41">
        <v>45</v>
      </c>
      <c r="N95" s="42">
        <v>126.2</v>
      </c>
      <c r="O95" s="42" t="s">
        <v>76</v>
      </c>
      <c r="P95" s="101">
        <v>0</v>
      </c>
      <c r="Q95" s="101" t="s">
        <v>182</v>
      </c>
      <c r="R95" s="101" t="s">
        <v>76</v>
      </c>
      <c r="S95" s="101">
        <v>126.2</v>
      </c>
      <c r="T95" s="101">
        <v>126.2</v>
      </c>
      <c r="U95" s="101">
        <v>0</v>
      </c>
      <c r="V95" s="101">
        <v>0</v>
      </c>
      <c r="W95" s="101">
        <v>0</v>
      </c>
      <c r="X95" s="101">
        <v>0</v>
      </c>
      <c r="Y95" s="101">
        <v>0</v>
      </c>
      <c r="Z95" s="42"/>
      <c r="AA95" s="42">
        <v>126.2</v>
      </c>
      <c r="AB95" s="42"/>
      <c r="AC95" s="52"/>
      <c r="AD95" s="52"/>
      <c r="AE95" s="53"/>
      <c r="AF95" s="52"/>
      <c r="AG95" s="52"/>
      <c r="AH95" s="52"/>
      <c r="AI95" s="54">
        <f t="shared" si="32"/>
        <v>126.2</v>
      </c>
      <c r="AJ95" s="55">
        <f t="shared" si="31"/>
        <v>191</v>
      </c>
      <c r="AK95" s="41"/>
      <c r="AL95" s="56">
        <v>80000</v>
      </c>
      <c r="AM95" s="57">
        <f t="shared" si="22"/>
        <v>10096000</v>
      </c>
      <c r="AN95" s="58" t="s">
        <v>77</v>
      </c>
      <c r="AO95" s="59">
        <f t="shared" si="26"/>
        <v>126.2</v>
      </c>
      <c r="AP95" s="60" t="s">
        <v>78</v>
      </c>
      <c r="AQ95" s="61"/>
      <c r="AR95" s="56">
        <v>9000</v>
      </c>
      <c r="AS95" s="62"/>
      <c r="AT95" s="62"/>
      <c r="AU95" s="63">
        <f t="shared" si="23"/>
        <v>1135800</v>
      </c>
      <c r="AV95" s="63">
        <f t="shared" si="27"/>
        <v>1893000</v>
      </c>
      <c r="AW95" s="64">
        <f t="shared" si="28"/>
        <v>50480000</v>
      </c>
      <c r="AX95" s="64">
        <f t="shared" si="29"/>
        <v>63604800</v>
      </c>
      <c r="AY95" s="217">
        <f t="shared" si="30"/>
        <v>96264000</v>
      </c>
      <c r="AZ95" s="113"/>
      <c r="BA95" s="73"/>
    </row>
    <row r="96" spans="1:53" ht="54" customHeight="1" x14ac:dyDescent="0.3">
      <c r="A96" s="48">
        <f t="shared" si="25"/>
        <v>42</v>
      </c>
      <c r="C96" s="40" t="s">
        <v>181</v>
      </c>
      <c r="H96" s="50">
        <v>0</v>
      </c>
      <c r="I96" s="50">
        <v>0</v>
      </c>
      <c r="J96" s="51">
        <v>0</v>
      </c>
      <c r="K96" s="43" t="s">
        <v>157</v>
      </c>
      <c r="L96" s="41">
        <v>374</v>
      </c>
      <c r="M96" s="41">
        <v>45</v>
      </c>
      <c r="N96" s="42">
        <v>184.8</v>
      </c>
      <c r="O96" s="42" t="s">
        <v>76</v>
      </c>
      <c r="P96" s="101">
        <v>0</v>
      </c>
      <c r="Q96" s="101" t="s">
        <v>183</v>
      </c>
      <c r="R96" s="101" t="s">
        <v>76</v>
      </c>
      <c r="S96" s="101">
        <v>184.8</v>
      </c>
      <c r="T96" s="101">
        <v>184.8</v>
      </c>
      <c r="U96" s="101">
        <v>0</v>
      </c>
      <c r="V96" s="101">
        <v>0</v>
      </c>
      <c r="W96" s="101">
        <v>0</v>
      </c>
      <c r="X96" s="101">
        <v>0</v>
      </c>
      <c r="Y96" s="101">
        <v>0</v>
      </c>
      <c r="Z96" s="42"/>
      <c r="AA96" s="42">
        <v>64.8</v>
      </c>
      <c r="AB96" s="42"/>
      <c r="AC96" s="52"/>
      <c r="AD96" s="52"/>
      <c r="AE96" s="53"/>
      <c r="AF96" s="52"/>
      <c r="AG96" s="52"/>
      <c r="AH96" s="52"/>
      <c r="AI96" s="54">
        <f t="shared" si="32"/>
        <v>64.8</v>
      </c>
      <c r="AJ96" s="55" t="str">
        <f t="shared" si="31"/>
        <v/>
      </c>
      <c r="AK96" s="41"/>
      <c r="AL96" s="56">
        <v>80000</v>
      </c>
      <c r="AM96" s="57">
        <f t="shared" si="22"/>
        <v>5184000</v>
      </c>
      <c r="AN96" s="58" t="s">
        <v>77</v>
      </c>
      <c r="AO96" s="59">
        <f t="shared" si="26"/>
        <v>64.8</v>
      </c>
      <c r="AP96" s="60" t="s">
        <v>78</v>
      </c>
      <c r="AQ96" s="61"/>
      <c r="AR96" s="56">
        <v>9000</v>
      </c>
      <c r="AS96" s="62"/>
      <c r="AT96" s="62"/>
      <c r="AU96" s="63">
        <f t="shared" si="23"/>
        <v>583200</v>
      </c>
      <c r="AV96" s="63">
        <f t="shared" si="27"/>
        <v>972000</v>
      </c>
      <c r="AW96" s="64">
        <f t="shared" si="28"/>
        <v>25920000</v>
      </c>
      <c r="AX96" s="64">
        <f t="shared" si="29"/>
        <v>32659200</v>
      </c>
      <c r="AY96" s="217" t="str">
        <f t="shared" si="30"/>
        <v/>
      </c>
      <c r="AZ96" s="113"/>
      <c r="BA96" s="73"/>
    </row>
    <row r="97" spans="1:53" ht="54" customHeight="1" x14ac:dyDescent="0.3">
      <c r="A97" s="48">
        <f t="shared" si="25"/>
        <v>43</v>
      </c>
      <c r="C97" s="40" t="s">
        <v>184</v>
      </c>
      <c r="H97" s="50">
        <v>0</v>
      </c>
      <c r="I97" s="50">
        <v>0</v>
      </c>
      <c r="J97" s="51">
        <v>0</v>
      </c>
      <c r="K97" s="43" t="s">
        <v>146</v>
      </c>
      <c r="L97" s="41">
        <v>744</v>
      </c>
      <c r="M97" s="41">
        <v>46</v>
      </c>
      <c r="N97" s="42">
        <v>272.8</v>
      </c>
      <c r="O97" s="42" t="s">
        <v>76</v>
      </c>
      <c r="P97" s="101">
        <v>0</v>
      </c>
      <c r="Q97" s="101" t="s">
        <v>185</v>
      </c>
      <c r="R97" s="101" t="s">
        <v>76</v>
      </c>
      <c r="S97" s="101">
        <v>272.8</v>
      </c>
      <c r="T97" s="101">
        <v>272.8</v>
      </c>
      <c r="U97" s="101">
        <v>0</v>
      </c>
      <c r="V97" s="101">
        <v>0</v>
      </c>
      <c r="W97" s="101">
        <v>0</v>
      </c>
      <c r="X97" s="101">
        <v>0</v>
      </c>
      <c r="Y97" s="101">
        <v>0</v>
      </c>
      <c r="Z97" s="42"/>
      <c r="AA97" s="42">
        <v>56.8</v>
      </c>
      <c r="AB97" s="42"/>
      <c r="AC97" s="52"/>
      <c r="AD97" s="52"/>
      <c r="AE97" s="53"/>
      <c r="AF97" s="52"/>
      <c r="AG97" s="52"/>
      <c r="AH97" s="52"/>
      <c r="AI97" s="54">
        <f t="shared" si="32"/>
        <v>56.8</v>
      </c>
      <c r="AJ97" s="55">
        <f t="shared" si="31"/>
        <v>140.6</v>
      </c>
      <c r="AK97" s="41"/>
      <c r="AL97" s="56">
        <v>80000</v>
      </c>
      <c r="AM97" s="57">
        <f t="shared" si="22"/>
        <v>4544000</v>
      </c>
      <c r="AN97" s="58" t="s">
        <v>77</v>
      </c>
      <c r="AO97" s="59">
        <f t="shared" si="26"/>
        <v>56.8</v>
      </c>
      <c r="AP97" s="60" t="s">
        <v>78</v>
      </c>
      <c r="AQ97" s="61"/>
      <c r="AR97" s="56">
        <v>9000</v>
      </c>
      <c r="AS97" s="62"/>
      <c r="AT97" s="62"/>
      <c r="AU97" s="63">
        <f t="shared" si="23"/>
        <v>511200</v>
      </c>
      <c r="AV97" s="63">
        <f t="shared" si="27"/>
        <v>852000</v>
      </c>
      <c r="AW97" s="64">
        <f t="shared" si="28"/>
        <v>22720000</v>
      </c>
      <c r="AX97" s="64">
        <f t="shared" si="29"/>
        <v>28627200</v>
      </c>
      <c r="AY97" s="217">
        <f t="shared" si="30"/>
        <v>72320520</v>
      </c>
      <c r="AZ97" s="113"/>
      <c r="BA97" s="73"/>
    </row>
    <row r="98" spans="1:53" ht="54" customHeight="1" x14ac:dyDescent="0.3">
      <c r="A98" s="48">
        <f t="shared" si="25"/>
        <v>43</v>
      </c>
      <c r="C98" s="40" t="s">
        <v>184</v>
      </c>
      <c r="H98" s="50">
        <v>0</v>
      </c>
      <c r="I98" s="50">
        <v>0</v>
      </c>
      <c r="J98" s="51">
        <v>0</v>
      </c>
      <c r="K98" s="43" t="s">
        <v>81</v>
      </c>
      <c r="L98" s="41">
        <v>1089</v>
      </c>
      <c r="M98" s="41">
        <v>45</v>
      </c>
      <c r="N98" s="42">
        <v>672.3</v>
      </c>
      <c r="O98" s="42" t="s">
        <v>76</v>
      </c>
      <c r="P98" s="101">
        <v>0</v>
      </c>
      <c r="Q98" s="101" t="s">
        <v>186</v>
      </c>
      <c r="R98" s="101" t="s">
        <v>76</v>
      </c>
      <c r="S98" s="101">
        <v>672.3</v>
      </c>
      <c r="T98" s="101">
        <v>672.3</v>
      </c>
      <c r="U98" s="101">
        <v>0</v>
      </c>
      <c r="V98" s="101">
        <v>0</v>
      </c>
      <c r="W98" s="101">
        <v>0</v>
      </c>
      <c r="X98" s="101">
        <v>0</v>
      </c>
      <c r="Y98" s="101">
        <v>0</v>
      </c>
      <c r="Z98" s="42"/>
      <c r="AA98" s="42">
        <v>83.8</v>
      </c>
      <c r="AB98" s="42"/>
      <c r="AC98" s="52"/>
      <c r="AD98" s="52"/>
      <c r="AE98" s="53"/>
      <c r="AF98" s="52"/>
      <c r="AG98" s="52"/>
      <c r="AH98" s="52"/>
      <c r="AI98" s="54">
        <f t="shared" si="32"/>
        <v>83.8</v>
      </c>
      <c r="AJ98" s="55" t="str">
        <f t="shared" si="31"/>
        <v/>
      </c>
      <c r="AK98" s="41"/>
      <c r="AL98" s="56">
        <v>80000</v>
      </c>
      <c r="AM98" s="57">
        <f t="shared" si="22"/>
        <v>6704000</v>
      </c>
      <c r="AN98" s="58" t="s">
        <v>252</v>
      </c>
      <c r="AO98" s="59">
        <f t="shared" si="26"/>
        <v>83.8</v>
      </c>
      <c r="AP98" s="60" t="s">
        <v>78</v>
      </c>
      <c r="AQ98" s="61"/>
      <c r="AR98" s="56">
        <v>26400</v>
      </c>
      <c r="AS98" s="62"/>
      <c r="AT98" s="62"/>
      <c r="AU98" s="63">
        <f t="shared" si="23"/>
        <v>2212320</v>
      </c>
      <c r="AV98" s="63">
        <f t="shared" si="27"/>
        <v>1257000</v>
      </c>
      <c r="AW98" s="64">
        <f t="shared" si="28"/>
        <v>33520000</v>
      </c>
      <c r="AX98" s="64">
        <f t="shared" si="29"/>
        <v>43693320</v>
      </c>
      <c r="AY98" s="217" t="str">
        <f t="shared" si="30"/>
        <v/>
      </c>
      <c r="AZ98" s="113"/>
      <c r="BA98" s="73"/>
    </row>
    <row r="99" spans="1:53" ht="54" customHeight="1" x14ac:dyDescent="0.3">
      <c r="A99" s="48">
        <f t="shared" si="25"/>
        <v>44</v>
      </c>
      <c r="C99" s="40" t="s">
        <v>187</v>
      </c>
      <c r="H99" s="50">
        <v>0</v>
      </c>
      <c r="I99" s="50">
        <v>0</v>
      </c>
      <c r="J99" s="51">
        <v>0</v>
      </c>
      <c r="K99" s="43" t="s">
        <v>136</v>
      </c>
      <c r="L99" s="41">
        <v>1087</v>
      </c>
      <c r="M99" s="41">
        <v>45</v>
      </c>
      <c r="N99" s="42">
        <v>754.4</v>
      </c>
      <c r="O99" s="42" t="s">
        <v>76</v>
      </c>
      <c r="P99" s="101">
        <v>0</v>
      </c>
      <c r="Q99" s="101" t="s">
        <v>188</v>
      </c>
      <c r="R99" s="101" t="s">
        <v>76</v>
      </c>
      <c r="S99" s="101">
        <v>754.4</v>
      </c>
      <c r="T99" s="101">
        <v>754.4</v>
      </c>
      <c r="U99" s="101">
        <v>0</v>
      </c>
      <c r="V99" s="101">
        <v>0</v>
      </c>
      <c r="W99" s="101">
        <v>0</v>
      </c>
      <c r="X99" s="101">
        <v>0</v>
      </c>
      <c r="Y99" s="101">
        <v>0</v>
      </c>
      <c r="Z99" s="42"/>
      <c r="AA99" s="42">
        <v>22.4</v>
      </c>
      <c r="AB99" s="42"/>
      <c r="AC99" s="52"/>
      <c r="AD99" s="52"/>
      <c r="AE99" s="53"/>
      <c r="AF99" s="52"/>
      <c r="AG99" s="52"/>
      <c r="AH99" s="52"/>
      <c r="AI99" s="54">
        <f t="shared" si="32"/>
        <v>22.4</v>
      </c>
      <c r="AJ99" s="55">
        <f t="shared" si="31"/>
        <v>22.4</v>
      </c>
      <c r="AK99" s="41"/>
      <c r="AL99" s="56">
        <v>80000</v>
      </c>
      <c r="AM99" s="57">
        <f t="shared" si="22"/>
        <v>1792000</v>
      </c>
      <c r="AN99" s="58" t="s">
        <v>252</v>
      </c>
      <c r="AO99" s="59">
        <f t="shared" si="26"/>
        <v>22.4</v>
      </c>
      <c r="AP99" s="60" t="s">
        <v>78</v>
      </c>
      <c r="AQ99" s="61"/>
      <c r="AR99" s="56">
        <v>26400</v>
      </c>
      <c r="AS99" s="62"/>
      <c r="AT99" s="62"/>
      <c r="AU99" s="63">
        <f t="shared" si="23"/>
        <v>591360</v>
      </c>
      <c r="AV99" s="63">
        <f t="shared" si="27"/>
        <v>336000</v>
      </c>
      <c r="AW99" s="64">
        <f t="shared" si="28"/>
        <v>8960000</v>
      </c>
      <c r="AX99" s="64">
        <f t="shared" si="29"/>
        <v>11679360</v>
      </c>
      <c r="AY99" s="217">
        <f t="shared" si="30"/>
        <v>11679360</v>
      </c>
      <c r="AZ99" s="113"/>
      <c r="BA99" s="73"/>
    </row>
    <row r="100" spans="1:53" ht="54" customHeight="1" x14ac:dyDescent="0.3">
      <c r="A100" s="48">
        <f t="shared" si="25"/>
        <v>45</v>
      </c>
      <c r="C100" s="40" t="s">
        <v>189</v>
      </c>
      <c r="H100" s="50">
        <v>0</v>
      </c>
      <c r="I100" s="50">
        <v>0</v>
      </c>
      <c r="J100" s="51">
        <v>0</v>
      </c>
      <c r="K100" s="43" t="s">
        <v>136</v>
      </c>
      <c r="L100" s="41">
        <v>262</v>
      </c>
      <c r="M100" s="41">
        <v>52</v>
      </c>
      <c r="N100" s="42">
        <v>197.5</v>
      </c>
      <c r="O100" s="42" t="s">
        <v>76</v>
      </c>
      <c r="P100" s="101">
        <v>0</v>
      </c>
      <c r="Q100" s="101" t="s">
        <v>190</v>
      </c>
      <c r="R100" s="101" t="s">
        <v>76</v>
      </c>
      <c r="S100" s="101">
        <v>197.5</v>
      </c>
      <c r="T100" s="101">
        <v>197.5</v>
      </c>
      <c r="U100" s="101">
        <v>0</v>
      </c>
      <c r="V100" s="101">
        <v>0</v>
      </c>
      <c r="W100" s="101">
        <v>0</v>
      </c>
      <c r="X100" s="101">
        <v>0</v>
      </c>
      <c r="Y100" s="101">
        <v>0</v>
      </c>
      <c r="Z100" s="42"/>
      <c r="AA100" s="42">
        <v>31</v>
      </c>
      <c r="AB100" s="42"/>
      <c r="AC100" s="52"/>
      <c r="AD100" s="52"/>
      <c r="AE100" s="53"/>
      <c r="AF100" s="52"/>
      <c r="AG100" s="52"/>
      <c r="AH100" s="52"/>
      <c r="AI100" s="54">
        <f t="shared" si="32"/>
        <v>31</v>
      </c>
      <c r="AJ100" s="55">
        <f t="shared" si="31"/>
        <v>31</v>
      </c>
      <c r="AK100" s="41"/>
      <c r="AL100" s="56">
        <v>80000</v>
      </c>
      <c r="AM100" s="57">
        <f t="shared" si="22"/>
        <v>2480000</v>
      </c>
      <c r="AN100" s="58" t="s">
        <v>77</v>
      </c>
      <c r="AO100" s="59">
        <f t="shared" si="26"/>
        <v>31</v>
      </c>
      <c r="AP100" s="60" t="s">
        <v>78</v>
      </c>
      <c r="AQ100" s="61"/>
      <c r="AR100" s="56">
        <v>9000</v>
      </c>
      <c r="AS100" s="62"/>
      <c r="AT100" s="62"/>
      <c r="AU100" s="63">
        <f t="shared" si="23"/>
        <v>279000</v>
      </c>
      <c r="AV100" s="63">
        <f t="shared" si="27"/>
        <v>465000</v>
      </c>
      <c r="AW100" s="64">
        <f t="shared" si="28"/>
        <v>12400000</v>
      </c>
      <c r="AX100" s="64">
        <f t="shared" si="29"/>
        <v>15624000</v>
      </c>
      <c r="AY100" s="217">
        <f t="shared" si="30"/>
        <v>15624000</v>
      </c>
      <c r="AZ100" s="113"/>
      <c r="BA100" s="73"/>
    </row>
    <row r="101" spans="1:53" ht="54" customHeight="1" x14ac:dyDescent="0.3">
      <c r="A101" s="48">
        <f t="shared" si="25"/>
        <v>46</v>
      </c>
      <c r="C101" s="40" t="s">
        <v>191</v>
      </c>
      <c r="H101" s="50">
        <v>0</v>
      </c>
      <c r="I101" s="50">
        <v>0</v>
      </c>
      <c r="J101" s="51">
        <v>0</v>
      </c>
      <c r="K101" s="43" t="s">
        <v>192</v>
      </c>
      <c r="L101" s="41">
        <v>251</v>
      </c>
      <c r="M101" s="41">
        <v>52</v>
      </c>
      <c r="N101" s="42">
        <v>332.1</v>
      </c>
      <c r="O101" s="42" t="s">
        <v>76</v>
      </c>
      <c r="P101" s="101">
        <v>0</v>
      </c>
      <c r="Q101" s="101" t="s">
        <v>193</v>
      </c>
      <c r="R101" s="101" t="s">
        <v>76</v>
      </c>
      <c r="S101" s="101">
        <v>332.1</v>
      </c>
      <c r="T101" s="101">
        <v>332.1</v>
      </c>
      <c r="U101" s="101">
        <v>0</v>
      </c>
      <c r="V101" s="101">
        <v>0</v>
      </c>
      <c r="W101" s="101">
        <v>0</v>
      </c>
      <c r="X101" s="101">
        <v>0</v>
      </c>
      <c r="Y101" s="101">
        <v>0</v>
      </c>
      <c r="Z101" s="42"/>
      <c r="AA101" s="42">
        <v>20.100000000000001</v>
      </c>
      <c r="AB101" s="42"/>
      <c r="AC101" s="52"/>
      <c r="AD101" s="52"/>
      <c r="AE101" s="53"/>
      <c r="AF101" s="52"/>
      <c r="AG101" s="52"/>
      <c r="AH101" s="52"/>
      <c r="AI101" s="54">
        <f t="shared" si="32"/>
        <v>20.100000000000001</v>
      </c>
      <c r="AJ101" s="55">
        <f t="shared" si="31"/>
        <v>106.1</v>
      </c>
      <c r="AK101" s="41"/>
      <c r="AL101" s="56">
        <v>80000</v>
      </c>
      <c r="AM101" s="57">
        <f t="shared" si="22"/>
        <v>1608000</v>
      </c>
      <c r="AN101" s="58" t="s">
        <v>77</v>
      </c>
      <c r="AO101" s="59">
        <f t="shared" si="26"/>
        <v>20.100000000000001</v>
      </c>
      <c r="AP101" s="60" t="s">
        <v>78</v>
      </c>
      <c r="AQ101" s="61"/>
      <c r="AR101" s="56">
        <v>9000</v>
      </c>
      <c r="AS101" s="62"/>
      <c r="AT101" s="62"/>
      <c r="AU101" s="63">
        <f t="shared" si="23"/>
        <v>180900</v>
      </c>
      <c r="AV101" s="63">
        <f t="shared" si="27"/>
        <v>301500</v>
      </c>
      <c r="AW101" s="64">
        <f t="shared" si="28"/>
        <v>8040000</v>
      </c>
      <c r="AX101" s="64">
        <f t="shared" si="29"/>
        <v>10130400</v>
      </c>
      <c r="AY101" s="217">
        <f t="shared" si="30"/>
        <v>54970800</v>
      </c>
      <c r="AZ101" s="113"/>
      <c r="BA101" s="73"/>
    </row>
    <row r="102" spans="1:53" ht="54" customHeight="1" x14ac:dyDescent="0.3">
      <c r="A102" s="48">
        <f t="shared" si="25"/>
        <v>46</v>
      </c>
      <c r="C102" s="40" t="s">
        <v>191</v>
      </c>
      <c r="H102" s="50">
        <v>0</v>
      </c>
      <c r="I102" s="50">
        <v>0</v>
      </c>
      <c r="J102" s="51">
        <v>0</v>
      </c>
      <c r="K102" s="43" t="s">
        <v>136</v>
      </c>
      <c r="L102" s="41">
        <v>985</v>
      </c>
      <c r="M102" s="41">
        <v>45</v>
      </c>
      <c r="N102" s="42">
        <v>350</v>
      </c>
      <c r="O102" s="42" t="s">
        <v>76</v>
      </c>
      <c r="P102" s="101">
        <v>0</v>
      </c>
      <c r="Q102" s="101" t="s">
        <v>194</v>
      </c>
      <c r="R102" s="101" t="s">
        <v>76</v>
      </c>
      <c r="S102" s="101">
        <v>350</v>
      </c>
      <c r="T102" s="101">
        <v>350</v>
      </c>
      <c r="U102" s="101">
        <v>0</v>
      </c>
      <c r="V102" s="101">
        <v>0</v>
      </c>
      <c r="W102" s="101">
        <v>0</v>
      </c>
      <c r="X102" s="101">
        <v>0</v>
      </c>
      <c r="Y102" s="101">
        <v>0</v>
      </c>
      <c r="Z102" s="42"/>
      <c r="AA102" s="42">
        <v>86</v>
      </c>
      <c r="AB102" s="42"/>
      <c r="AC102" s="52"/>
      <c r="AD102" s="52"/>
      <c r="AE102" s="53"/>
      <c r="AF102" s="52"/>
      <c r="AG102" s="52"/>
      <c r="AH102" s="52"/>
      <c r="AI102" s="54">
        <f t="shared" si="32"/>
        <v>86</v>
      </c>
      <c r="AJ102" s="55" t="str">
        <f t="shared" si="31"/>
        <v/>
      </c>
      <c r="AK102" s="41"/>
      <c r="AL102" s="56">
        <v>80000</v>
      </c>
      <c r="AM102" s="57">
        <f t="shared" ref="AM102:AM123" si="33">+AI102*AL102</f>
        <v>6880000</v>
      </c>
      <c r="AN102" s="58" t="s">
        <v>252</v>
      </c>
      <c r="AO102" s="59">
        <f t="shared" si="26"/>
        <v>86</v>
      </c>
      <c r="AP102" s="60" t="s">
        <v>78</v>
      </c>
      <c r="AQ102" s="61"/>
      <c r="AR102" s="56">
        <v>26400</v>
      </c>
      <c r="AS102" s="62"/>
      <c r="AT102" s="62"/>
      <c r="AU102" s="63">
        <f t="shared" ref="AU102:AU123" si="34">+AO102*AR102</f>
        <v>2270400</v>
      </c>
      <c r="AV102" s="63">
        <f t="shared" si="27"/>
        <v>1290000</v>
      </c>
      <c r="AW102" s="64">
        <f t="shared" si="28"/>
        <v>34400000</v>
      </c>
      <c r="AX102" s="64">
        <f t="shared" si="29"/>
        <v>44840400</v>
      </c>
      <c r="AY102" s="217" t="str">
        <f t="shared" si="30"/>
        <v/>
      </c>
      <c r="AZ102" s="113"/>
      <c r="BA102" s="73"/>
    </row>
    <row r="103" spans="1:53" ht="54" customHeight="1" x14ac:dyDescent="0.3">
      <c r="A103" s="48">
        <f t="shared" si="25"/>
        <v>47</v>
      </c>
      <c r="C103" s="40" t="s">
        <v>195</v>
      </c>
      <c r="H103" s="50">
        <v>0</v>
      </c>
      <c r="I103" s="50">
        <v>0</v>
      </c>
      <c r="J103" s="51">
        <v>0</v>
      </c>
      <c r="K103" s="43" t="s">
        <v>192</v>
      </c>
      <c r="L103" s="41">
        <v>250</v>
      </c>
      <c r="M103" s="41">
        <v>52</v>
      </c>
      <c r="N103" s="42">
        <v>352.6</v>
      </c>
      <c r="O103" s="42" t="s">
        <v>76</v>
      </c>
      <c r="P103" s="101">
        <v>0</v>
      </c>
      <c r="Q103" s="101" t="s">
        <v>196</v>
      </c>
      <c r="R103" s="101" t="s">
        <v>76</v>
      </c>
      <c r="S103" s="101">
        <v>352.6</v>
      </c>
      <c r="T103" s="101">
        <v>352.6</v>
      </c>
      <c r="U103" s="101">
        <v>0</v>
      </c>
      <c r="V103" s="101">
        <v>0</v>
      </c>
      <c r="W103" s="101">
        <v>0</v>
      </c>
      <c r="X103" s="101">
        <v>0</v>
      </c>
      <c r="Y103" s="101">
        <v>0</v>
      </c>
      <c r="Z103" s="42"/>
      <c r="AA103" s="42">
        <v>64.599999999999994</v>
      </c>
      <c r="AB103" s="42"/>
      <c r="AC103" s="52"/>
      <c r="AD103" s="52"/>
      <c r="AE103" s="53"/>
      <c r="AF103" s="52"/>
      <c r="AG103" s="52"/>
      <c r="AH103" s="52"/>
      <c r="AI103" s="54">
        <f t="shared" si="32"/>
        <v>64.599999999999994</v>
      </c>
      <c r="AJ103" s="55">
        <f t="shared" si="31"/>
        <v>64.599999999999994</v>
      </c>
      <c r="AK103" s="41"/>
      <c r="AL103" s="56">
        <v>80000</v>
      </c>
      <c r="AM103" s="57">
        <f t="shared" si="33"/>
        <v>5168000</v>
      </c>
      <c r="AN103" s="58" t="s">
        <v>77</v>
      </c>
      <c r="AO103" s="59">
        <f t="shared" si="26"/>
        <v>64.599999999999994</v>
      </c>
      <c r="AP103" s="60" t="s">
        <v>78</v>
      </c>
      <c r="AQ103" s="61"/>
      <c r="AR103" s="56">
        <v>9000</v>
      </c>
      <c r="AS103" s="62"/>
      <c r="AT103" s="62"/>
      <c r="AU103" s="63">
        <f t="shared" si="34"/>
        <v>581400</v>
      </c>
      <c r="AV103" s="63">
        <f t="shared" si="27"/>
        <v>968999.99999999988</v>
      </c>
      <c r="AW103" s="64">
        <f t="shared" si="28"/>
        <v>25840000</v>
      </c>
      <c r="AX103" s="64">
        <f t="shared" si="29"/>
        <v>32558400</v>
      </c>
      <c r="AY103" s="217">
        <f t="shared" si="30"/>
        <v>32558400</v>
      </c>
      <c r="AZ103" s="113"/>
      <c r="BA103" s="73"/>
    </row>
    <row r="104" spans="1:53" ht="54" customHeight="1" x14ac:dyDescent="0.3">
      <c r="A104" s="48">
        <f t="shared" si="25"/>
        <v>48</v>
      </c>
      <c r="C104" s="40" t="s">
        <v>197</v>
      </c>
      <c r="H104" s="50">
        <v>0</v>
      </c>
      <c r="I104" s="50">
        <v>0</v>
      </c>
      <c r="J104" s="51">
        <v>0</v>
      </c>
      <c r="K104" s="43" t="s">
        <v>136</v>
      </c>
      <c r="L104" s="41">
        <v>237</v>
      </c>
      <c r="M104" s="41">
        <v>52</v>
      </c>
      <c r="N104" s="42">
        <v>178.1</v>
      </c>
      <c r="O104" s="42" t="s">
        <v>76</v>
      </c>
      <c r="P104" s="101">
        <v>0</v>
      </c>
      <c r="Q104" s="101" t="s">
        <v>198</v>
      </c>
      <c r="R104" s="101" t="s">
        <v>76</v>
      </c>
      <c r="S104" s="101">
        <v>178.1</v>
      </c>
      <c r="T104" s="101">
        <v>178.1</v>
      </c>
      <c r="U104" s="101">
        <v>0</v>
      </c>
      <c r="V104" s="101">
        <v>0</v>
      </c>
      <c r="W104" s="101">
        <v>0</v>
      </c>
      <c r="X104" s="101">
        <v>0</v>
      </c>
      <c r="Y104" s="101">
        <v>0</v>
      </c>
      <c r="Z104" s="42"/>
      <c r="AA104" s="42">
        <v>34.1</v>
      </c>
      <c r="AB104" s="42"/>
      <c r="AC104" s="52"/>
      <c r="AD104" s="52"/>
      <c r="AE104" s="53"/>
      <c r="AF104" s="52"/>
      <c r="AG104" s="52"/>
      <c r="AH104" s="52"/>
      <c r="AI104" s="54">
        <f t="shared" si="32"/>
        <v>34.1</v>
      </c>
      <c r="AJ104" s="55">
        <f t="shared" si="31"/>
        <v>34.1</v>
      </c>
      <c r="AK104" s="41"/>
      <c r="AL104" s="56">
        <v>80000</v>
      </c>
      <c r="AM104" s="57">
        <f t="shared" si="33"/>
        <v>2728000</v>
      </c>
      <c r="AN104" s="58" t="s">
        <v>77</v>
      </c>
      <c r="AO104" s="59">
        <f t="shared" si="26"/>
        <v>34.1</v>
      </c>
      <c r="AP104" s="60" t="s">
        <v>78</v>
      </c>
      <c r="AQ104" s="61"/>
      <c r="AR104" s="56">
        <v>9000</v>
      </c>
      <c r="AS104" s="62"/>
      <c r="AT104" s="62"/>
      <c r="AU104" s="63">
        <f t="shared" si="34"/>
        <v>306900</v>
      </c>
      <c r="AV104" s="63">
        <f t="shared" si="27"/>
        <v>511500</v>
      </c>
      <c r="AW104" s="64">
        <f t="shared" si="28"/>
        <v>13640000</v>
      </c>
      <c r="AX104" s="64">
        <f t="shared" si="29"/>
        <v>17186400</v>
      </c>
      <c r="AY104" s="217">
        <f t="shared" si="30"/>
        <v>17186400</v>
      </c>
      <c r="AZ104" s="113"/>
      <c r="BA104" s="73"/>
    </row>
    <row r="105" spans="1:53" ht="35.25" customHeight="1" x14ac:dyDescent="0.3">
      <c r="A105" s="48">
        <f t="shared" si="25"/>
        <v>49</v>
      </c>
      <c r="C105" s="40" t="s">
        <v>199</v>
      </c>
      <c r="H105" s="50">
        <v>0</v>
      </c>
      <c r="I105" s="50">
        <v>0</v>
      </c>
      <c r="J105" s="51">
        <v>0</v>
      </c>
      <c r="K105" s="43" t="s">
        <v>157</v>
      </c>
      <c r="L105" s="41">
        <v>243</v>
      </c>
      <c r="M105" s="41">
        <v>45</v>
      </c>
      <c r="N105" s="42">
        <v>188.7</v>
      </c>
      <c r="O105" s="42" t="s">
        <v>76</v>
      </c>
      <c r="P105" s="101">
        <v>0</v>
      </c>
      <c r="Q105" s="101" t="s">
        <v>200</v>
      </c>
      <c r="R105" s="101" t="s">
        <v>76</v>
      </c>
      <c r="S105" s="101">
        <v>188.7</v>
      </c>
      <c r="T105" s="101">
        <v>188.7</v>
      </c>
      <c r="U105" s="101">
        <v>0</v>
      </c>
      <c r="V105" s="101">
        <v>0</v>
      </c>
      <c r="W105" s="101">
        <v>0</v>
      </c>
      <c r="X105" s="101">
        <v>0</v>
      </c>
      <c r="Y105" s="101">
        <v>0</v>
      </c>
      <c r="Z105" s="42"/>
      <c r="AA105" s="42">
        <v>20.7</v>
      </c>
      <c r="AB105" s="42"/>
      <c r="AC105" s="52"/>
      <c r="AD105" s="52"/>
      <c r="AE105" s="53"/>
      <c r="AF105" s="52"/>
      <c r="AG105" s="52"/>
      <c r="AH105" s="52"/>
      <c r="AI105" s="54">
        <f t="shared" si="32"/>
        <v>20.7</v>
      </c>
      <c r="AJ105" s="55">
        <f t="shared" si="31"/>
        <v>27.2</v>
      </c>
      <c r="AK105" s="41"/>
      <c r="AL105" s="56">
        <v>80000</v>
      </c>
      <c r="AM105" s="57">
        <f t="shared" si="33"/>
        <v>1656000</v>
      </c>
      <c r="AN105" s="58" t="s">
        <v>77</v>
      </c>
      <c r="AO105" s="59">
        <f t="shared" si="26"/>
        <v>20.7</v>
      </c>
      <c r="AP105" s="60" t="s">
        <v>78</v>
      </c>
      <c r="AQ105" s="61"/>
      <c r="AR105" s="56">
        <v>9000</v>
      </c>
      <c r="AS105" s="62"/>
      <c r="AT105" s="62"/>
      <c r="AU105" s="63">
        <f t="shared" si="34"/>
        <v>186300</v>
      </c>
      <c r="AV105" s="63">
        <f t="shared" si="27"/>
        <v>310500</v>
      </c>
      <c r="AW105" s="64">
        <f t="shared" si="28"/>
        <v>8280000</v>
      </c>
      <c r="AX105" s="64">
        <f t="shared" si="29"/>
        <v>10432800</v>
      </c>
      <c r="AY105" s="217">
        <f t="shared" si="30"/>
        <v>13708800</v>
      </c>
      <c r="AZ105" s="113"/>
      <c r="BA105" s="73"/>
    </row>
    <row r="106" spans="1:53" ht="35.25" customHeight="1" x14ac:dyDescent="0.3">
      <c r="A106" s="48">
        <f t="shared" si="25"/>
        <v>49</v>
      </c>
      <c r="C106" s="40" t="s">
        <v>199</v>
      </c>
      <c r="H106" s="50">
        <v>0</v>
      </c>
      <c r="I106" s="50">
        <v>0</v>
      </c>
      <c r="J106" s="51">
        <v>0</v>
      </c>
      <c r="K106" s="43" t="s">
        <v>93</v>
      </c>
      <c r="L106" s="41">
        <v>779</v>
      </c>
      <c r="M106" s="41">
        <v>46</v>
      </c>
      <c r="N106" s="42">
        <v>54.5</v>
      </c>
      <c r="O106" s="42" t="s">
        <v>86</v>
      </c>
      <c r="P106" s="101">
        <v>0</v>
      </c>
      <c r="Q106" s="101" t="s">
        <v>201</v>
      </c>
      <c r="R106" s="101" t="s">
        <v>86</v>
      </c>
      <c r="S106" s="101">
        <v>54.5</v>
      </c>
      <c r="T106" s="101">
        <v>54.5</v>
      </c>
      <c r="U106" s="101">
        <v>0</v>
      </c>
      <c r="V106" s="101">
        <v>0</v>
      </c>
      <c r="W106" s="101">
        <v>0</v>
      </c>
      <c r="X106" s="101">
        <v>0</v>
      </c>
      <c r="Y106" s="101">
        <v>0</v>
      </c>
      <c r="Z106" s="42"/>
      <c r="AA106" s="42">
        <v>6.5</v>
      </c>
      <c r="AB106" s="42"/>
      <c r="AC106" s="52"/>
      <c r="AD106" s="52"/>
      <c r="AE106" s="53"/>
      <c r="AF106" s="52"/>
      <c r="AG106" s="52"/>
      <c r="AH106" s="52"/>
      <c r="AI106" s="54">
        <f t="shared" si="32"/>
        <v>6.5</v>
      </c>
      <c r="AJ106" s="55" t="str">
        <f t="shared" si="31"/>
        <v/>
      </c>
      <c r="AK106" s="41"/>
      <c r="AL106" s="56">
        <v>80000</v>
      </c>
      <c r="AM106" s="57">
        <f t="shared" si="33"/>
        <v>520000</v>
      </c>
      <c r="AN106" s="58" t="s">
        <v>77</v>
      </c>
      <c r="AO106" s="59">
        <f t="shared" ref="AO106:AO127" si="35">+AI106</f>
        <v>6.5</v>
      </c>
      <c r="AP106" s="60" t="s">
        <v>78</v>
      </c>
      <c r="AQ106" s="61"/>
      <c r="AR106" s="56">
        <v>9000</v>
      </c>
      <c r="AS106" s="62"/>
      <c r="AT106" s="62"/>
      <c r="AU106" s="63">
        <f t="shared" si="34"/>
        <v>58500</v>
      </c>
      <c r="AV106" s="63">
        <f t="shared" ref="AV106:AV127" si="36">+AI106*15000</f>
        <v>97500</v>
      </c>
      <c r="AW106" s="64">
        <f t="shared" ref="AW106:AW127" si="37">+AI106*AL106*5</f>
        <v>2600000</v>
      </c>
      <c r="AX106" s="64">
        <f t="shared" ref="AX106:AX127" si="38">+AM106+AU106+AW106+AV106</f>
        <v>3276000</v>
      </c>
      <c r="AY106" s="217" t="str">
        <f t="shared" ref="AY106:AY121" si="39">IF(C106=C105,"",SUMIF($C$10:$C$123,C106,$AX$10:$AX$123))</f>
        <v/>
      </c>
      <c r="AZ106" s="113"/>
      <c r="BA106" s="73"/>
    </row>
    <row r="107" spans="1:53" ht="35.25" customHeight="1" x14ac:dyDescent="0.3">
      <c r="A107" s="48">
        <f t="shared" si="25"/>
        <v>50</v>
      </c>
      <c r="C107" s="40" t="s">
        <v>202</v>
      </c>
      <c r="H107" s="50">
        <v>0</v>
      </c>
      <c r="I107" s="50">
        <v>0</v>
      </c>
      <c r="J107" s="51">
        <v>0</v>
      </c>
      <c r="K107" s="43" t="s">
        <v>81</v>
      </c>
      <c r="L107" s="41">
        <v>1086</v>
      </c>
      <c r="M107" s="41">
        <v>45</v>
      </c>
      <c r="N107" s="42">
        <v>537.5</v>
      </c>
      <c r="O107" s="42" t="s">
        <v>76</v>
      </c>
      <c r="P107" s="101">
        <v>0</v>
      </c>
      <c r="Q107" s="101" t="s">
        <v>203</v>
      </c>
      <c r="R107" s="101" t="s">
        <v>76</v>
      </c>
      <c r="S107" s="101">
        <v>537.5</v>
      </c>
      <c r="T107" s="101">
        <v>537.5</v>
      </c>
      <c r="U107" s="101">
        <v>0</v>
      </c>
      <c r="V107" s="101">
        <v>0</v>
      </c>
      <c r="W107" s="101">
        <v>0</v>
      </c>
      <c r="X107" s="101">
        <v>0</v>
      </c>
      <c r="Y107" s="101">
        <v>0</v>
      </c>
      <c r="Z107" s="42"/>
      <c r="AA107" s="42">
        <v>21.5</v>
      </c>
      <c r="AB107" s="42"/>
      <c r="AC107" s="52"/>
      <c r="AD107" s="52"/>
      <c r="AE107" s="53"/>
      <c r="AF107" s="52"/>
      <c r="AG107" s="52"/>
      <c r="AH107" s="52"/>
      <c r="AI107" s="54">
        <f t="shared" si="32"/>
        <v>21.5</v>
      </c>
      <c r="AJ107" s="55">
        <f t="shared" si="31"/>
        <v>21.5</v>
      </c>
      <c r="AK107" s="41"/>
      <c r="AL107" s="56">
        <v>80000</v>
      </c>
      <c r="AM107" s="57">
        <f t="shared" si="33"/>
        <v>1720000</v>
      </c>
      <c r="AN107" s="58" t="s">
        <v>252</v>
      </c>
      <c r="AO107" s="59">
        <f t="shared" si="35"/>
        <v>21.5</v>
      </c>
      <c r="AP107" s="60" t="s">
        <v>78</v>
      </c>
      <c r="AQ107" s="61"/>
      <c r="AR107" s="56">
        <v>26400</v>
      </c>
      <c r="AS107" s="62"/>
      <c r="AT107" s="62"/>
      <c r="AU107" s="63">
        <f t="shared" si="34"/>
        <v>567600</v>
      </c>
      <c r="AV107" s="63">
        <f t="shared" si="36"/>
        <v>322500</v>
      </c>
      <c r="AW107" s="64">
        <f t="shared" si="37"/>
        <v>8600000</v>
      </c>
      <c r="AX107" s="64">
        <f t="shared" si="38"/>
        <v>11210100</v>
      </c>
      <c r="AY107" s="217">
        <f t="shared" si="39"/>
        <v>11210100</v>
      </c>
      <c r="AZ107" s="113"/>
      <c r="BA107" s="73"/>
    </row>
    <row r="108" spans="1:53" ht="65.25" customHeight="1" x14ac:dyDescent="0.3">
      <c r="A108" s="48">
        <f t="shared" si="25"/>
        <v>51</v>
      </c>
      <c r="C108" s="40" t="s">
        <v>204</v>
      </c>
      <c r="H108" s="50">
        <v>0</v>
      </c>
      <c r="I108" s="50">
        <v>0</v>
      </c>
      <c r="J108" s="51">
        <v>0</v>
      </c>
      <c r="K108" s="43" t="s">
        <v>136</v>
      </c>
      <c r="L108" s="41">
        <v>132</v>
      </c>
      <c r="M108" s="41">
        <v>52</v>
      </c>
      <c r="N108" s="42">
        <v>177.6</v>
      </c>
      <c r="O108" s="42" t="s">
        <v>76</v>
      </c>
      <c r="P108" s="101">
        <v>0</v>
      </c>
      <c r="Q108" s="101" t="s">
        <v>205</v>
      </c>
      <c r="R108" s="101" t="s">
        <v>76</v>
      </c>
      <c r="S108" s="101">
        <v>177.6</v>
      </c>
      <c r="T108" s="101">
        <v>177.6</v>
      </c>
      <c r="U108" s="101">
        <v>0</v>
      </c>
      <c r="V108" s="101">
        <v>0</v>
      </c>
      <c r="W108" s="101">
        <v>0</v>
      </c>
      <c r="X108" s="101">
        <v>0</v>
      </c>
      <c r="Y108" s="101">
        <v>0</v>
      </c>
      <c r="Z108" s="42"/>
      <c r="AA108" s="42">
        <v>9.6</v>
      </c>
      <c r="AB108" s="42"/>
      <c r="AC108" s="52"/>
      <c r="AD108" s="52"/>
      <c r="AE108" s="53"/>
      <c r="AF108" s="52"/>
      <c r="AG108" s="52"/>
      <c r="AH108" s="52"/>
      <c r="AI108" s="54">
        <f t="shared" si="32"/>
        <v>9.6</v>
      </c>
      <c r="AJ108" s="55">
        <f t="shared" si="31"/>
        <v>16.100000000000001</v>
      </c>
      <c r="AK108" s="41"/>
      <c r="AL108" s="56">
        <v>80000</v>
      </c>
      <c r="AM108" s="57">
        <f t="shared" si="33"/>
        <v>768000</v>
      </c>
      <c r="AN108" s="58" t="s">
        <v>77</v>
      </c>
      <c r="AO108" s="59">
        <f t="shared" si="35"/>
        <v>9.6</v>
      </c>
      <c r="AP108" s="60" t="s">
        <v>78</v>
      </c>
      <c r="AQ108" s="61"/>
      <c r="AR108" s="56">
        <v>9000</v>
      </c>
      <c r="AS108" s="62"/>
      <c r="AT108" s="62"/>
      <c r="AU108" s="63">
        <f t="shared" si="34"/>
        <v>86400</v>
      </c>
      <c r="AV108" s="63">
        <f t="shared" si="36"/>
        <v>144000</v>
      </c>
      <c r="AW108" s="64">
        <f t="shared" si="37"/>
        <v>3840000</v>
      </c>
      <c r="AX108" s="64">
        <f t="shared" si="38"/>
        <v>4838400</v>
      </c>
      <c r="AY108" s="217">
        <f t="shared" si="39"/>
        <v>8114400</v>
      </c>
      <c r="AZ108" s="113"/>
      <c r="BA108" s="73"/>
    </row>
    <row r="109" spans="1:53" ht="65.25" customHeight="1" x14ac:dyDescent="0.3">
      <c r="A109" s="48">
        <f t="shared" si="25"/>
        <v>51</v>
      </c>
      <c r="C109" s="40" t="s">
        <v>204</v>
      </c>
      <c r="H109" s="50">
        <v>0</v>
      </c>
      <c r="I109" s="50">
        <v>0</v>
      </c>
      <c r="J109" s="51">
        <v>0</v>
      </c>
      <c r="K109" s="43" t="s">
        <v>93</v>
      </c>
      <c r="L109" s="41">
        <v>702</v>
      </c>
      <c r="M109" s="41">
        <v>46</v>
      </c>
      <c r="N109" s="42">
        <v>97.5</v>
      </c>
      <c r="O109" s="42" t="s">
        <v>86</v>
      </c>
      <c r="P109" s="101">
        <v>0</v>
      </c>
      <c r="Q109" s="101" t="s">
        <v>206</v>
      </c>
      <c r="R109" s="101" t="s">
        <v>86</v>
      </c>
      <c r="S109" s="101">
        <v>97.5</v>
      </c>
      <c r="T109" s="101">
        <v>97.5</v>
      </c>
      <c r="U109" s="101">
        <v>0</v>
      </c>
      <c r="V109" s="101">
        <v>0</v>
      </c>
      <c r="W109" s="101">
        <v>0</v>
      </c>
      <c r="X109" s="101">
        <v>0</v>
      </c>
      <c r="Y109" s="101">
        <v>0</v>
      </c>
      <c r="Z109" s="42"/>
      <c r="AA109" s="42">
        <v>6.5</v>
      </c>
      <c r="AB109" s="42"/>
      <c r="AC109" s="52"/>
      <c r="AD109" s="52"/>
      <c r="AE109" s="53"/>
      <c r="AF109" s="52"/>
      <c r="AG109" s="52"/>
      <c r="AH109" s="52"/>
      <c r="AI109" s="54">
        <f t="shared" si="32"/>
        <v>6.5</v>
      </c>
      <c r="AJ109" s="55" t="str">
        <f t="shared" si="31"/>
        <v/>
      </c>
      <c r="AK109" s="41"/>
      <c r="AL109" s="56">
        <v>80000</v>
      </c>
      <c r="AM109" s="57">
        <f t="shared" si="33"/>
        <v>520000</v>
      </c>
      <c r="AN109" s="58" t="s">
        <v>77</v>
      </c>
      <c r="AO109" s="59">
        <f t="shared" si="35"/>
        <v>6.5</v>
      </c>
      <c r="AP109" s="60" t="s">
        <v>78</v>
      </c>
      <c r="AQ109" s="61"/>
      <c r="AR109" s="56">
        <v>9000</v>
      </c>
      <c r="AS109" s="62"/>
      <c r="AT109" s="62"/>
      <c r="AU109" s="63">
        <f t="shared" si="34"/>
        <v>58500</v>
      </c>
      <c r="AV109" s="63">
        <f t="shared" si="36"/>
        <v>97500</v>
      </c>
      <c r="AW109" s="64">
        <f t="shared" si="37"/>
        <v>2600000</v>
      </c>
      <c r="AX109" s="64">
        <f t="shared" si="38"/>
        <v>3276000</v>
      </c>
      <c r="AY109" s="217" t="str">
        <f t="shared" si="39"/>
        <v/>
      </c>
      <c r="AZ109" s="113"/>
      <c r="BA109" s="73"/>
    </row>
    <row r="110" spans="1:53" ht="65.25" customHeight="1" x14ac:dyDescent="0.3">
      <c r="A110" s="48">
        <f t="shared" si="25"/>
        <v>52</v>
      </c>
      <c r="C110" s="40" t="s">
        <v>207</v>
      </c>
      <c r="H110" s="50">
        <v>0</v>
      </c>
      <c r="I110" s="50">
        <v>0</v>
      </c>
      <c r="J110" s="51">
        <v>0</v>
      </c>
      <c r="K110" s="43" t="s">
        <v>136</v>
      </c>
      <c r="L110" s="41">
        <v>1088</v>
      </c>
      <c r="M110" s="41">
        <v>45</v>
      </c>
      <c r="N110" s="42">
        <v>197.2</v>
      </c>
      <c r="O110" s="42" t="s">
        <v>76</v>
      </c>
      <c r="P110" s="101">
        <v>0</v>
      </c>
      <c r="Q110" s="101" t="s">
        <v>208</v>
      </c>
      <c r="R110" s="101" t="s">
        <v>76</v>
      </c>
      <c r="S110" s="101">
        <v>197.2</v>
      </c>
      <c r="T110" s="101">
        <v>197.2</v>
      </c>
      <c r="U110" s="101">
        <v>0</v>
      </c>
      <c r="V110" s="101">
        <v>0</v>
      </c>
      <c r="W110" s="101">
        <v>0</v>
      </c>
      <c r="X110" s="101">
        <v>0</v>
      </c>
      <c r="Y110" s="101">
        <v>0</v>
      </c>
      <c r="Z110" s="42"/>
      <c r="AA110" s="42">
        <v>5.2</v>
      </c>
      <c r="AB110" s="42"/>
      <c r="AC110" s="52"/>
      <c r="AD110" s="52"/>
      <c r="AE110" s="53"/>
      <c r="AF110" s="52"/>
      <c r="AG110" s="52"/>
      <c r="AH110" s="52"/>
      <c r="AI110" s="54">
        <f t="shared" si="32"/>
        <v>5.2</v>
      </c>
      <c r="AJ110" s="55">
        <f t="shared" si="31"/>
        <v>70</v>
      </c>
      <c r="AK110" s="41"/>
      <c r="AL110" s="56">
        <v>80000</v>
      </c>
      <c r="AM110" s="57">
        <f t="shared" si="33"/>
        <v>416000</v>
      </c>
      <c r="AN110" s="58" t="s">
        <v>252</v>
      </c>
      <c r="AO110" s="59">
        <f t="shared" si="35"/>
        <v>5.2</v>
      </c>
      <c r="AP110" s="60" t="s">
        <v>78</v>
      </c>
      <c r="AQ110" s="61"/>
      <c r="AR110" s="56">
        <v>26400</v>
      </c>
      <c r="AS110" s="62"/>
      <c r="AT110" s="62"/>
      <c r="AU110" s="63">
        <f t="shared" si="34"/>
        <v>137280</v>
      </c>
      <c r="AV110" s="63">
        <f t="shared" si="36"/>
        <v>78000</v>
      </c>
      <c r="AW110" s="64">
        <f t="shared" si="37"/>
        <v>2080000</v>
      </c>
      <c r="AX110" s="64">
        <f t="shared" si="38"/>
        <v>2711280</v>
      </c>
      <c r="AY110" s="217">
        <f t="shared" si="39"/>
        <v>35370480</v>
      </c>
      <c r="AZ110" s="113"/>
      <c r="BA110" s="73"/>
    </row>
    <row r="111" spans="1:53" ht="65.25" customHeight="1" x14ac:dyDescent="0.3">
      <c r="A111" s="48">
        <f t="shared" si="25"/>
        <v>52</v>
      </c>
      <c r="C111" s="40" t="s">
        <v>207</v>
      </c>
      <c r="H111" s="50">
        <v>0</v>
      </c>
      <c r="I111" s="50">
        <v>0</v>
      </c>
      <c r="J111" s="51">
        <v>0</v>
      </c>
      <c r="K111" s="43" t="s">
        <v>146</v>
      </c>
      <c r="L111" s="41">
        <v>694</v>
      </c>
      <c r="M111" s="41">
        <v>46</v>
      </c>
      <c r="N111" s="42">
        <v>140.6</v>
      </c>
      <c r="O111" s="42" t="s">
        <v>76</v>
      </c>
      <c r="P111" s="101">
        <v>0</v>
      </c>
      <c r="Q111" s="101" t="s">
        <v>209</v>
      </c>
      <c r="R111" s="101" t="s">
        <v>76</v>
      </c>
      <c r="S111" s="101">
        <v>140.6</v>
      </c>
      <c r="T111" s="101">
        <v>140.6</v>
      </c>
      <c r="U111" s="101">
        <v>0</v>
      </c>
      <c r="V111" s="101">
        <v>0</v>
      </c>
      <c r="W111" s="101">
        <v>0</v>
      </c>
      <c r="X111" s="101">
        <v>0</v>
      </c>
      <c r="Y111" s="101">
        <v>0</v>
      </c>
      <c r="Z111" s="42"/>
      <c r="AA111" s="42">
        <v>60.3</v>
      </c>
      <c r="AB111" s="42"/>
      <c r="AC111" s="52"/>
      <c r="AD111" s="52"/>
      <c r="AE111" s="53"/>
      <c r="AF111" s="52"/>
      <c r="AG111" s="52"/>
      <c r="AH111" s="52"/>
      <c r="AI111" s="54">
        <f t="shared" si="32"/>
        <v>60.3</v>
      </c>
      <c r="AJ111" s="55" t="str">
        <f t="shared" si="31"/>
        <v/>
      </c>
      <c r="AK111" s="41"/>
      <c r="AL111" s="56">
        <v>80000</v>
      </c>
      <c r="AM111" s="57">
        <f t="shared" si="33"/>
        <v>4824000</v>
      </c>
      <c r="AN111" s="58" t="s">
        <v>77</v>
      </c>
      <c r="AO111" s="59">
        <f t="shared" si="35"/>
        <v>60.3</v>
      </c>
      <c r="AP111" s="60" t="s">
        <v>78</v>
      </c>
      <c r="AQ111" s="61"/>
      <c r="AR111" s="56">
        <v>9000</v>
      </c>
      <c r="AS111" s="62"/>
      <c r="AT111" s="62"/>
      <c r="AU111" s="63">
        <f t="shared" si="34"/>
        <v>542700</v>
      </c>
      <c r="AV111" s="63">
        <f t="shared" si="36"/>
        <v>904500</v>
      </c>
      <c r="AW111" s="64">
        <f t="shared" si="37"/>
        <v>24120000</v>
      </c>
      <c r="AX111" s="64">
        <f t="shared" si="38"/>
        <v>30391200</v>
      </c>
      <c r="AY111" s="217" t="str">
        <f t="shared" si="39"/>
        <v/>
      </c>
      <c r="AZ111" s="113"/>
      <c r="BA111" s="73"/>
    </row>
    <row r="112" spans="1:53" ht="65.25" customHeight="1" x14ac:dyDescent="0.3">
      <c r="A112" s="48">
        <f t="shared" si="25"/>
        <v>52</v>
      </c>
      <c r="C112" s="40" t="s">
        <v>207</v>
      </c>
      <c r="H112" s="50">
        <v>0</v>
      </c>
      <c r="I112" s="50">
        <v>0</v>
      </c>
      <c r="J112" s="51">
        <v>0</v>
      </c>
      <c r="K112" s="43" t="s">
        <v>93</v>
      </c>
      <c r="L112" s="41">
        <v>757</v>
      </c>
      <c r="M112" s="41">
        <v>46</v>
      </c>
      <c r="N112" s="42">
        <v>64.5</v>
      </c>
      <c r="O112" s="42" t="s">
        <v>86</v>
      </c>
      <c r="P112" s="101">
        <v>0</v>
      </c>
      <c r="Q112" s="101" t="s">
        <v>210</v>
      </c>
      <c r="R112" s="101" t="s">
        <v>86</v>
      </c>
      <c r="S112" s="101">
        <v>64.5</v>
      </c>
      <c r="T112" s="101">
        <v>64.5</v>
      </c>
      <c r="U112" s="101">
        <v>0</v>
      </c>
      <c r="V112" s="101">
        <v>0</v>
      </c>
      <c r="W112" s="101">
        <v>0</v>
      </c>
      <c r="X112" s="101">
        <v>0</v>
      </c>
      <c r="Y112" s="101">
        <v>0</v>
      </c>
      <c r="Z112" s="42"/>
      <c r="AA112" s="42">
        <v>4.5</v>
      </c>
      <c r="AB112" s="42"/>
      <c r="AC112" s="52"/>
      <c r="AD112" s="52"/>
      <c r="AE112" s="53"/>
      <c r="AF112" s="52"/>
      <c r="AG112" s="52"/>
      <c r="AH112" s="52"/>
      <c r="AI112" s="54">
        <f t="shared" si="32"/>
        <v>4.5</v>
      </c>
      <c r="AJ112" s="55" t="str">
        <f t="shared" si="31"/>
        <v/>
      </c>
      <c r="AK112" s="41"/>
      <c r="AL112" s="56">
        <v>80000</v>
      </c>
      <c r="AM112" s="57">
        <f t="shared" si="33"/>
        <v>360000</v>
      </c>
      <c r="AN112" s="58" t="s">
        <v>77</v>
      </c>
      <c r="AO112" s="59">
        <f t="shared" si="35"/>
        <v>4.5</v>
      </c>
      <c r="AP112" s="60" t="s">
        <v>78</v>
      </c>
      <c r="AQ112" s="61"/>
      <c r="AR112" s="56">
        <v>9000</v>
      </c>
      <c r="AS112" s="62"/>
      <c r="AT112" s="62"/>
      <c r="AU112" s="63">
        <f t="shared" si="34"/>
        <v>40500</v>
      </c>
      <c r="AV112" s="63">
        <f t="shared" si="36"/>
        <v>67500</v>
      </c>
      <c r="AW112" s="64">
        <f t="shared" si="37"/>
        <v>1800000</v>
      </c>
      <c r="AX112" s="64">
        <f t="shared" si="38"/>
        <v>2268000</v>
      </c>
      <c r="AY112" s="217" t="str">
        <f t="shared" si="39"/>
        <v/>
      </c>
      <c r="AZ112" s="113"/>
      <c r="BA112" s="73"/>
    </row>
    <row r="113" spans="1:53" ht="35.25" customHeight="1" x14ac:dyDescent="0.3">
      <c r="A113" s="48">
        <f t="shared" si="25"/>
        <v>53</v>
      </c>
      <c r="C113" s="40" t="s">
        <v>211</v>
      </c>
      <c r="H113" s="50">
        <v>0</v>
      </c>
      <c r="I113" s="50">
        <v>0</v>
      </c>
      <c r="J113" s="51">
        <v>0</v>
      </c>
      <c r="K113" s="43" t="s">
        <v>93</v>
      </c>
      <c r="L113" s="41">
        <v>685</v>
      </c>
      <c r="M113" s="41">
        <v>46</v>
      </c>
      <c r="N113" s="42">
        <v>88.9</v>
      </c>
      <c r="O113" s="42" t="s">
        <v>86</v>
      </c>
      <c r="P113" s="101">
        <v>0</v>
      </c>
      <c r="Q113" s="101" t="s">
        <v>212</v>
      </c>
      <c r="R113" s="101" t="s">
        <v>86</v>
      </c>
      <c r="S113" s="101">
        <v>88.9</v>
      </c>
      <c r="T113" s="101">
        <v>88.9</v>
      </c>
      <c r="U113" s="101">
        <v>0</v>
      </c>
      <c r="V113" s="101">
        <v>0</v>
      </c>
      <c r="W113" s="101">
        <v>0</v>
      </c>
      <c r="X113" s="101">
        <v>0</v>
      </c>
      <c r="Y113" s="101">
        <v>0</v>
      </c>
      <c r="Z113" s="42"/>
      <c r="AA113" s="42">
        <v>4.9000000000000004</v>
      </c>
      <c r="AB113" s="42"/>
      <c r="AC113" s="52"/>
      <c r="AD113" s="52"/>
      <c r="AE113" s="53"/>
      <c r="AF113" s="52"/>
      <c r="AG113" s="52"/>
      <c r="AH113" s="52"/>
      <c r="AI113" s="54">
        <f t="shared" si="32"/>
        <v>4.9000000000000004</v>
      </c>
      <c r="AJ113" s="55">
        <f t="shared" si="31"/>
        <v>4.9000000000000004</v>
      </c>
      <c r="AK113" s="41"/>
      <c r="AL113" s="56">
        <v>80000</v>
      </c>
      <c r="AM113" s="57">
        <f t="shared" si="33"/>
        <v>392000</v>
      </c>
      <c r="AN113" s="58" t="s">
        <v>77</v>
      </c>
      <c r="AO113" s="59">
        <f t="shared" si="35"/>
        <v>4.9000000000000004</v>
      </c>
      <c r="AP113" s="60" t="s">
        <v>78</v>
      </c>
      <c r="AQ113" s="61"/>
      <c r="AR113" s="56">
        <v>9000</v>
      </c>
      <c r="AS113" s="62"/>
      <c r="AT113" s="62"/>
      <c r="AU113" s="63">
        <f t="shared" si="34"/>
        <v>44100</v>
      </c>
      <c r="AV113" s="63">
        <f t="shared" si="36"/>
        <v>73500</v>
      </c>
      <c r="AW113" s="64">
        <f t="shared" si="37"/>
        <v>1960000</v>
      </c>
      <c r="AX113" s="64">
        <f t="shared" si="38"/>
        <v>2469600</v>
      </c>
      <c r="AY113" s="217">
        <f t="shared" si="39"/>
        <v>2469600</v>
      </c>
      <c r="AZ113" s="113"/>
      <c r="BA113" s="73"/>
    </row>
    <row r="114" spans="1:53" ht="52.5" customHeight="1" x14ac:dyDescent="0.3">
      <c r="A114" s="48">
        <f t="shared" si="25"/>
        <v>54</v>
      </c>
      <c r="C114" s="40" t="s">
        <v>213</v>
      </c>
      <c r="H114" s="50">
        <v>0</v>
      </c>
      <c r="I114" s="50">
        <v>0</v>
      </c>
      <c r="J114" s="51">
        <v>0</v>
      </c>
      <c r="K114" s="43" t="s">
        <v>157</v>
      </c>
      <c r="L114" s="41">
        <v>442</v>
      </c>
      <c r="M114" s="41">
        <v>45</v>
      </c>
      <c r="N114" s="42">
        <v>119.9</v>
      </c>
      <c r="O114" s="42" t="s">
        <v>86</v>
      </c>
      <c r="P114" s="101">
        <v>0</v>
      </c>
      <c r="Q114" s="101" t="s">
        <v>214</v>
      </c>
      <c r="R114" s="101" t="s">
        <v>86</v>
      </c>
      <c r="S114" s="101">
        <v>119.9</v>
      </c>
      <c r="T114" s="101">
        <v>119.9</v>
      </c>
      <c r="U114" s="101">
        <v>0</v>
      </c>
      <c r="V114" s="101">
        <v>0</v>
      </c>
      <c r="W114" s="101">
        <v>0</v>
      </c>
      <c r="X114" s="101">
        <v>0</v>
      </c>
      <c r="Y114" s="101">
        <v>0</v>
      </c>
      <c r="Z114" s="42"/>
      <c r="AA114" s="42">
        <v>11.9</v>
      </c>
      <c r="AB114" s="42"/>
      <c r="AC114" s="52"/>
      <c r="AD114" s="52"/>
      <c r="AE114" s="53"/>
      <c r="AF114" s="52"/>
      <c r="AG114" s="52"/>
      <c r="AH114" s="52"/>
      <c r="AI114" s="54">
        <f t="shared" si="32"/>
        <v>11.9</v>
      </c>
      <c r="AJ114" s="55">
        <f t="shared" si="31"/>
        <v>88.4</v>
      </c>
      <c r="AK114" s="41"/>
      <c r="AL114" s="56">
        <v>80000</v>
      </c>
      <c r="AM114" s="57">
        <f t="shared" si="33"/>
        <v>952000</v>
      </c>
      <c r="AN114" s="58" t="s">
        <v>77</v>
      </c>
      <c r="AO114" s="59">
        <f t="shared" si="35"/>
        <v>11.9</v>
      </c>
      <c r="AP114" s="60" t="s">
        <v>78</v>
      </c>
      <c r="AQ114" s="61"/>
      <c r="AR114" s="56">
        <v>9000</v>
      </c>
      <c r="AS114" s="62"/>
      <c r="AT114" s="62"/>
      <c r="AU114" s="63">
        <f t="shared" si="34"/>
        <v>107100</v>
      </c>
      <c r="AV114" s="63">
        <f t="shared" si="36"/>
        <v>178500</v>
      </c>
      <c r="AW114" s="64">
        <f t="shared" si="37"/>
        <v>4760000</v>
      </c>
      <c r="AX114" s="64">
        <f t="shared" si="38"/>
        <v>5997600</v>
      </c>
      <c r="AY114" s="217">
        <f t="shared" si="39"/>
        <v>45884700</v>
      </c>
      <c r="AZ114" s="113"/>
      <c r="BA114" s="73"/>
    </row>
    <row r="115" spans="1:53" ht="52.5" customHeight="1" x14ac:dyDescent="0.3">
      <c r="A115" s="48">
        <f t="shared" si="25"/>
        <v>54</v>
      </c>
      <c r="C115" s="40" t="s">
        <v>213</v>
      </c>
      <c r="H115" s="50">
        <v>0</v>
      </c>
      <c r="I115" s="50">
        <v>0</v>
      </c>
      <c r="J115" s="51">
        <v>0</v>
      </c>
      <c r="K115" s="43" t="s">
        <v>215</v>
      </c>
      <c r="L115" s="41">
        <v>988</v>
      </c>
      <c r="M115" s="41">
        <v>45</v>
      </c>
      <c r="N115" s="42">
        <v>620.5</v>
      </c>
      <c r="O115" s="42" t="s">
        <v>76</v>
      </c>
      <c r="P115" s="101">
        <v>0</v>
      </c>
      <c r="Q115" s="101" t="s">
        <v>216</v>
      </c>
      <c r="R115" s="101" t="s">
        <v>76</v>
      </c>
      <c r="S115" s="101">
        <v>620.5</v>
      </c>
      <c r="T115" s="101">
        <v>620.5</v>
      </c>
      <c r="U115" s="101">
        <v>0</v>
      </c>
      <c r="V115" s="101">
        <v>0</v>
      </c>
      <c r="W115" s="101">
        <v>0</v>
      </c>
      <c r="X115" s="101">
        <v>0</v>
      </c>
      <c r="Y115" s="101">
        <v>0</v>
      </c>
      <c r="Z115" s="42"/>
      <c r="AA115" s="42">
        <v>76.5</v>
      </c>
      <c r="AB115" s="42"/>
      <c r="AC115" s="52"/>
      <c r="AD115" s="52"/>
      <c r="AE115" s="53"/>
      <c r="AF115" s="52"/>
      <c r="AG115" s="52"/>
      <c r="AH115" s="52"/>
      <c r="AI115" s="54">
        <f t="shared" si="32"/>
        <v>76.5</v>
      </c>
      <c r="AJ115" s="55" t="str">
        <f t="shared" si="31"/>
        <v/>
      </c>
      <c r="AK115" s="41"/>
      <c r="AL115" s="56">
        <v>80000</v>
      </c>
      <c r="AM115" s="57">
        <f t="shared" si="33"/>
        <v>6120000</v>
      </c>
      <c r="AN115" s="58" t="s">
        <v>252</v>
      </c>
      <c r="AO115" s="59">
        <f t="shared" si="35"/>
        <v>76.5</v>
      </c>
      <c r="AP115" s="60" t="s">
        <v>78</v>
      </c>
      <c r="AQ115" s="61"/>
      <c r="AR115" s="56">
        <v>26400</v>
      </c>
      <c r="AS115" s="62"/>
      <c r="AT115" s="62"/>
      <c r="AU115" s="63">
        <f t="shared" si="34"/>
        <v>2019600</v>
      </c>
      <c r="AV115" s="63">
        <f t="shared" si="36"/>
        <v>1147500</v>
      </c>
      <c r="AW115" s="64">
        <f t="shared" si="37"/>
        <v>30600000</v>
      </c>
      <c r="AX115" s="64">
        <f t="shared" si="38"/>
        <v>39887100</v>
      </c>
      <c r="AY115" s="217" t="str">
        <f t="shared" si="39"/>
        <v/>
      </c>
      <c r="AZ115" s="113"/>
      <c r="BA115" s="73"/>
    </row>
    <row r="116" spans="1:53" ht="52.5" customHeight="1" x14ac:dyDescent="0.3">
      <c r="A116" s="48">
        <f t="shared" si="25"/>
        <v>55</v>
      </c>
      <c r="C116" s="40" t="s">
        <v>217</v>
      </c>
      <c r="H116" s="50">
        <v>0</v>
      </c>
      <c r="I116" s="50">
        <v>0</v>
      </c>
      <c r="J116" s="51">
        <v>0</v>
      </c>
      <c r="K116" s="43" t="s">
        <v>81</v>
      </c>
      <c r="L116" s="41">
        <v>111</v>
      </c>
      <c r="M116" s="41">
        <v>52</v>
      </c>
      <c r="N116" s="42">
        <v>264.8</v>
      </c>
      <c r="O116" s="42" t="s">
        <v>76</v>
      </c>
      <c r="P116" s="101">
        <v>0</v>
      </c>
      <c r="Q116" s="101" t="s">
        <v>218</v>
      </c>
      <c r="R116" s="101" t="s">
        <v>76</v>
      </c>
      <c r="S116" s="101">
        <v>264.8</v>
      </c>
      <c r="T116" s="101">
        <v>264.8</v>
      </c>
      <c r="U116" s="101">
        <v>0</v>
      </c>
      <c r="V116" s="101">
        <v>0</v>
      </c>
      <c r="W116" s="101">
        <v>0</v>
      </c>
      <c r="X116" s="101">
        <v>0</v>
      </c>
      <c r="Y116" s="101">
        <v>0</v>
      </c>
      <c r="Z116" s="42"/>
      <c r="AA116" s="42">
        <v>48.8</v>
      </c>
      <c r="AB116" s="42"/>
      <c r="AC116" s="52"/>
      <c r="AD116" s="52"/>
      <c r="AE116" s="53"/>
      <c r="AF116" s="52"/>
      <c r="AG116" s="52"/>
      <c r="AH116" s="52"/>
      <c r="AI116" s="54">
        <f t="shared" si="32"/>
        <v>48.8</v>
      </c>
      <c r="AJ116" s="55">
        <f t="shared" si="31"/>
        <v>245.7</v>
      </c>
      <c r="AK116" s="41"/>
      <c r="AL116" s="56">
        <v>80000</v>
      </c>
      <c r="AM116" s="57">
        <f t="shared" si="33"/>
        <v>3904000</v>
      </c>
      <c r="AN116" s="58" t="s">
        <v>77</v>
      </c>
      <c r="AO116" s="59">
        <f t="shared" si="35"/>
        <v>48.8</v>
      </c>
      <c r="AP116" s="60" t="s">
        <v>78</v>
      </c>
      <c r="AQ116" s="61"/>
      <c r="AR116" s="56">
        <v>9000</v>
      </c>
      <c r="AS116" s="62"/>
      <c r="AT116" s="62"/>
      <c r="AU116" s="63">
        <f t="shared" si="34"/>
        <v>439200</v>
      </c>
      <c r="AV116" s="63">
        <f t="shared" si="36"/>
        <v>732000</v>
      </c>
      <c r="AW116" s="64">
        <f t="shared" si="37"/>
        <v>19520000</v>
      </c>
      <c r="AX116" s="64">
        <f t="shared" si="38"/>
        <v>24595200</v>
      </c>
      <c r="AY116" s="217">
        <f t="shared" si="39"/>
        <v>123832800</v>
      </c>
      <c r="AZ116" s="113"/>
      <c r="BA116" s="73"/>
    </row>
    <row r="117" spans="1:53" ht="52.5" customHeight="1" x14ac:dyDescent="0.3">
      <c r="A117" s="48">
        <f t="shared" si="25"/>
        <v>55</v>
      </c>
      <c r="C117" s="40" t="s">
        <v>217</v>
      </c>
      <c r="H117" s="50">
        <v>0</v>
      </c>
      <c r="I117" s="50">
        <v>0</v>
      </c>
      <c r="J117" s="51">
        <v>0</v>
      </c>
      <c r="K117" s="43" t="s">
        <v>81</v>
      </c>
      <c r="L117" s="41">
        <v>367</v>
      </c>
      <c r="M117" s="41">
        <v>52</v>
      </c>
      <c r="N117" s="42">
        <v>424.9</v>
      </c>
      <c r="O117" s="42" t="s">
        <v>76</v>
      </c>
      <c r="P117" s="101">
        <v>0</v>
      </c>
      <c r="Q117" s="101" t="s">
        <v>219</v>
      </c>
      <c r="R117" s="101" t="s">
        <v>76</v>
      </c>
      <c r="S117" s="101">
        <v>424.9</v>
      </c>
      <c r="T117" s="101">
        <v>424.9</v>
      </c>
      <c r="U117" s="101">
        <v>0</v>
      </c>
      <c r="V117" s="101">
        <v>0</v>
      </c>
      <c r="W117" s="101">
        <v>0</v>
      </c>
      <c r="X117" s="101">
        <v>0</v>
      </c>
      <c r="Y117" s="101">
        <v>0</v>
      </c>
      <c r="Z117" s="42"/>
      <c r="AA117" s="42">
        <v>196.9</v>
      </c>
      <c r="AB117" s="42"/>
      <c r="AC117" s="52"/>
      <c r="AD117" s="52"/>
      <c r="AE117" s="53"/>
      <c r="AF117" s="52"/>
      <c r="AG117" s="52"/>
      <c r="AH117" s="52"/>
      <c r="AI117" s="54">
        <f t="shared" si="32"/>
        <v>196.9</v>
      </c>
      <c r="AJ117" s="55" t="str">
        <f t="shared" si="31"/>
        <v/>
      </c>
      <c r="AK117" s="41"/>
      <c r="AL117" s="56">
        <v>80000</v>
      </c>
      <c r="AM117" s="57">
        <f t="shared" si="33"/>
        <v>15752000</v>
      </c>
      <c r="AN117" s="58" t="s">
        <v>77</v>
      </c>
      <c r="AO117" s="59">
        <f t="shared" si="35"/>
        <v>196.9</v>
      </c>
      <c r="AP117" s="60" t="s">
        <v>78</v>
      </c>
      <c r="AQ117" s="61"/>
      <c r="AR117" s="56">
        <v>9000</v>
      </c>
      <c r="AS117" s="62"/>
      <c r="AT117" s="62"/>
      <c r="AU117" s="63">
        <f t="shared" si="34"/>
        <v>1772100</v>
      </c>
      <c r="AV117" s="63">
        <f t="shared" si="36"/>
        <v>2953500</v>
      </c>
      <c r="AW117" s="64">
        <f t="shared" si="37"/>
        <v>78760000</v>
      </c>
      <c r="AX117" s="64">
        <f t="shared" si="38"/>
        <v>99237600</v>
      </c>
      <c r="AY117" s="217" t="str">
        <f t="shared" si="39"/>
        <v/>
      </c>
      <c r="AZ117" s="113"/>
      <c r="BA117" s="73"/>
    </row>
    <row r="118" spans="1:53" ht="52.5" customHeight="1" x14ac:dyDescent="0.3">
      <c r="A118" s="48">
        <f t="shared" si="25"/>
        <v>56</v>
      </c>
      <c r="C118" s="40" t="s">
        <v>220</v>
      </c>
      <c r="H118" s="50">
        <v>0</v>
      </c>
      <c r="I118" s="50">
        <v>0</v>
      </c>
      <c r="J118" s="51">
        <v>0</v>
      </c>
      <c r="K118" s="43" t="s">
        <v>157</v>
      </c>
      <c r="L118" s="41">
        <v>482</v>
      </c>
      <c r="M118" s="41">
        <v>45</v>
      </c>
      <c r="N118" s="42">
        <v>138</v>
      </c>
      <c r="O118" s="42" t="s">
        <v>86</v>
      </c>
      <c r="P118" s="101">
        <v>0</v>
      </c>
      <c r="Q118" s="101" t="s">
        <v>221</v>
      </c>
      <c r="R118" s="101" t="s">
        <v>86</v>
      </c>
      <c r="S118" s="101">
        <v>138</v>
      </c>
      <c r="T118" s="101">
        <v>138</v>
      </c>
      <c r="U118" s="101">
        <v>0</v>
      </c>
      <c r="V118" s="101">
        <v>0</v>
      </c>
      <c r="W118" s="101">
        <v>0</v>
      </c>
      <c r="X118" s="101">
        <v>0</v>
      </c>
      <c r="Y118" s="101">
        <v>0</v>
      </c>
      <c r="Z118" s="42"/>
      <c r="AA118" s="42">
        <v>18</v>
      </c>
      <c r="AB118" s="42"/>
      <c r="AC118" s="52"/>
      <c r="AD118" s="52"/>
      <c r="AE118" s="53"/>
      <c r="AF118" s="52"/>
      <c r="AG118" s="52"/>
      <c r="AH118" s="52"/>
      <c r="AI118" s="54">
        <f t="shared" si="32"/>
        <v>18</v>
      </c>
      <c r="AJ118" s="55">
        <f t="shared" si="31"/>
        <v>20.399999999999999</v>
      </c>
      <c r="AK118" s="41"/>
      <c r="AL118" s="56">
        <v>80000</v>
      </c>
      <c r="AM118" s="57">
        <f t="shared" si="33"/>
        <v>1440000</v>
      </c>
      <c r="AN118" s="58" t="s">
        <v>77</v>
      </c>
      <c r="AO118" s="59">
        <f t="shared" si="35"/>
        <v>18</v>
      </c>
      <c r="AP118" s="60" t="s">
        <v>78</v>
      </c>
      <c r="AQ118" s="61"/>
      <c r="AR118" s="56">
        <v>9000</v>
      </c>
      <c r="AS118" s="62"/>
      <c r="AT118" s="62"/>
      <c r="AU118" s="63">
        <f t="shared" si="34"/>
        <v>162000</v>
      </c>
      <c r="AV118" s="63">
        <f t="shared" si="36"/>
        <v>270000</v>
      </c>
      <c r="AW118" s="64">
        <f t="shared" si="37"/>
        <v>7200000</v>
      </c>
      <c r="AX118" s="64">
        <f t="shared" si="38"/>
        <v>9072000</v>
      </c>
      <c r="AY118" s="217">
        <f t="shared" si="39"/>
        <v>10281600</v>
      </c>
      <c r="AZ118" s="113"/>
      <c r="BA118" s="73"/>
    </row>
    <row r="119" spans="1:53" ht="35.25" customHeight="1" x14ac:dyDescent="0.3">
      <c r="A119" s="48">
        <f t="shared" si="25"/>
        <v>56</v>
      </c>
      <c r="C119" s="40" t="s">
        <v>220</v>
      </c>
      <c r="H119" s="50">
        <v>0</v>
      </c>
      <c r="I119" s="50">
        <v>0</v>
      </c>
      <c r="J119" s="51">
        <v>0</v>
      </c>
      <c r="K119" s="43" t="s">
        <v>93</v>
      </c>
      <c r="L119" s="41">
        <v>684</v>
      </c>
      <c r="M119" s="41">
        <v>46</v>
      </c>
      <c r="N119" s="42">
        <v>74.400000000000006</v>
      </c>
      <c r="O119" s="42" t="s">
        <v>86</v>
      </c>
      <c r="P119" s="101">
        <v>0</v>
      </c>
      <c r="Q119" s="101" t="s">
        <v>222</v>
      </c>
      <c r="R119" s="101" t="s">
        <v>86</v>
      </c>
      <c r="S119" s="101">
        <v>74.400000000000006</v>
      </c>
      <c r="T119" s="101">
        <v>74.400000000000006</v>
      </c>
      <c r="U119" s="101">
        <v>0</v>
      </c>
      <c r="V119" s="101">
        <v>0</v>
      </c>
      <c r="W119" s="101">
        <v>0</v>
      </c>
      <c r="X119" s="101">
        <v>0</v>
      </c>
      <c r="Y119" s="101">
        <v>0</v>
      </c>
      <c r="Z119" s="42"/>
      <c r="AA119" s="42">
        <v>2.4</v>
      </c>
      <c r="AB119" s="42"/>
      <c r="AC119" s="52"/>
      <c r="AD119" s="52"/>
      <c r="AE119" s="53"/>
      <c r="AF119" s="52"/>
      <c r="AG119" s="52"/>
      <c r="AH119" s="52"/>
      <c r="AI119" s="54">
        <f t="shared" si="32"/>
        <v>2.4</v>
      </c>
      <c r="AJ119" s="55" t="str">
        <f t="shared" si="31"/>
        <v/>
      </c>
      <c r="AK119" s="41"/>
      <c r="AL119" s="56">
        <v>80000</v>
      </c>
      <c r="AM119" s="57">
        <f t="shared" si="33"/>
        <v>192000</v>
      </c>
      <c r="AN119" s="58" t="s">
        <v>77</v>
      </c>
      <c r="AO119" s="59">
        <f t="shared" si="35"/>
        <v>2.4</v>
      </c>
      <c r="AP119" s="60" t="s">
        <v>78</v>
      </c>
      <c r="AQ119" s="61"/>
      <c r="AR119" s="56">
        <v>9000</v>
      </c>
      <c r="AS119" s="62"/>
      <c r="AT119" s="62"/>
      <c r="AU119" s="63">
        <f t="shared" si="34"/>
        <v>21600</v>
      </c>
      <c r="AV119" s="63">
        <f t="shared" si="36"/>
        <v>36000</v>
      </c>
      <c r="AW119" s="64">
        <f t="shared" si="37"/>
        <v>960000</v>
      </c>
      <c r="AX119" s="64">
        <f t="shared" si="38"/>
        <v>1209600</v>
      </c>
      <c r="AY119" s="217" t="str">
        <f t="shared" si="39"/>
        <v/>
      </c>
      <c r="AZ119" s="113"/>
      <c r="BA119" s="73"/>
    </row>
    <row r="120" spans="1:53" ht="65.25" customHeight="1" x14ac:dyDescent="0.3">
      <c r="A120" s="48">
        <f t="shared" si="25"/>
        <v>57</v>
      </c>
      <c r="C120" s="40" t="s">
        <v>223</v>
      </c>
      <c r="H120" s="50">
        <v>0</v>
      </c>
      <c r="I120" s="50">
        <v>0</v>
      </c>
      <c r="J120" s="51">
        <v>0</v>
      </c>
      <c r="K120" s="43" t="s">
        <v>136</v>
      </c>
      <c r="L120" s="41">
        <v>1085</v>
      </c>
      <c r="M120" s="41">
        <v>45</v>
      </c>
      <c r="N120" s="42">
        <v>480.2</v>
      </c>
      <c r="O120" s="42" t="s">
        <v>76</v>
      </c>
      <c r="P120" s="101">
        <v>0</v>
      </c>
      <c r="Q120" s="101" t="s">
        <v>224</v>
      </c>
      <c r="R120" s="101" t="s">
        <v>76</v>
      </c>
      <c r="S120" s="101">
        <v>480.2</v>
      </c>
      <c r="T120" s="101">
        <v>480.2</v>
      </c>
      <c r="U120" s="101">
        <v>0</v>
      </c>
      <c r="V120" s="101">
        <v>0</v>
      </c>
      <c r="W120" s="101">
        <v>0</v>
      </c>
      <c r="X120" s="101">
        <v>0</v>
      </c>
      <c r="Y120" s="101">
        <v>0</v>
      </c>
      <c r="Z120" s="42"/>
      <c r="AA120" s="42">
        <v>25.6</v>
      </c>
      <c r="AB120" s="42"/>
      <c r="AC120" s="52"/>
      <c r="AD120" s="52"/>
      <c r="AE120" s="53"/>
      <c r="AF120" s="52"/>
      <c r="AG120" s="52"/>
      <c r="AH120" s="52"/>
      <c r="AI120" s="54">
        <f t="shared" si="32"/>
        <v>25.6</v>
      </c>
      <c r="AJ120" s="55">
        <f t="shared" si="31"/>
        <v>25.6</v>
      </c>
      <c r="AK120" s="41"/>
      <c r="AL120" s="56">
        <v>80000</v>
      </c>
      <c r="AM120" s="57">
        <f t="shared" si="33"/>
        <v>2048000</v>
      </c>
      <c r="AN120" s="58" t="s">
        <v>252</v>
      </c>
      <c r="AO120" s="59">
        <f t="shared" si="35"/>
        <v>25.6</v>
      </c>
      <c r="AP120" s="60" t="s">
        <v>78</v>
      </c>
      <c r="AQ120" s="61"/>
      <c r="AR120" s="56">
        <v>26400</v>
      </c>
      <c r="AS120" s="62"/>
      <c r="AT120" s="62"/>
      <c r="AU120" s="63">
        <f t="shared" si="34"/>
        <v>675840</v>
      </c>
      <c r="AV120" s="63">
        <f t="shared" si="36"/>
        <v>384000</v>
      </c>
      <c r="AW120" s="64">
        <f t="shared" si="37"/>
        <v>10240000</v>
      </c>
      <c r="AX120" s="64">
        <f t="shared" si="38"/>
        <v>13347840</v>
      </c>
      <c r="AY120" s="217">
        <f t="shared" si="39"/>
        <v>13347840</v>
      </c>
      <c r="AZ120" s="113"/>
      <c r="BA120" s="73"/>
    </row>
    <row r="121" spans="1:53" ht="65.25" customHeight="1" x14ac:dyDescent="0.3">
      <c r="A121" s="48">
        <f t="shared" si="25"/>
        <v>58</v>
      </c>
      <c r="C121" s="40" t="s">
        <v>253</v>
      </c>
      <c r="H121" s="50">
        <v>0</v>
      </c>
      <c r="I121" s="50">
        <v>0</v>
      </c>
      <c r="J121" s="51">
        <v>0</v>
      </c>
      <c r="K121" s="43" t="s">
        <v>157</v>
      </c>
      <c r="L121" s="41">
        <v>322</v>
      </c>
      <c r="M121" s="41">
        <v>45</v>
      </c>
      <c r="N121" s="42">
        <v>195.2</v>
      </c>
      <c r="O121" s="42" t="s">
        <v>76</v>
      </c>
      <c r="P121" s="101">
        <v>0</v>
      </c>
      <c r="Q121" s="101" t="s">
        <v>225</v>
      </c>
      <c r="R121" s="101" t="s">
        <v>76</v>
      </c>
      <c r="S121" s="101">
        <v>195.2</v>
      </c>
      <c r="T121" s="101">
        <v>195.2</v>
      </c>
      <c r="U121" s="101">
        <v>0</v>
      </c>
      <c r="V121" s="101">
        <v>0</v>
      </c>
      <c r="W121" s="101">
        <v>0</v>
      </c>
      <c r="X121" s="101">
        <v>0</v>
      </c>
      <c r="Y121" s="101">
        <v>0</v>
      </c>
      <c r="Z121" s="42"/>
      <c r="AA121" s="42">
        <v>15.2</v>
      </c>
      <c r="AB121" s="42"/>
      <c r="AC121" s="52"/>
      <c r="AD121" s="52"/>
      <c r="AE121" s="53"/>
      <c r="AF121" s="52"/>
      <c r="AG121" s="52"/>
      <c r="AH121" s="52"/>
      <c r="AI121" s="54">
        <f t="shared" si="32"/>
        <v>15.2</v>
      </c>
      <c r="AJ121" s="55">
        <f t="shared" si="31"/>
        <v>15.2</v>
      </c>
      <c r="AK121" s="41"/>
      <c r="AL121" s="56">
        <v>80000</v>
      </c>
      <c r="AM121" s="57">
        <f t="shared" si="33"/>
        <v>1216000</v>
      </c>
      <c r="AN121" s="58" t="s">
        <v>77</v>
      </c>
      <c r="AO121" s="59">
        <f t="shared" si="35"/>
        <v>15.2</v>
      </c>
      <c r="AP121" s="60" t="s">
        <v>78</v>
      </c>
      <c r="AQ121" s="61"/>
      <c r="AR121" s="56">
        <v>9000</v>
      </c>
      <c r="AS121" s="62"/>
      <c r="AT121" s="62"/>
      <c r="AU121" s="63">
        <f t="shared" si="34"/>
        <v>136800</v>
      </c>
      <c r="AV121" s="63">
        <f t="shared" si="36"/>
        <v>228000</v>
      </c>
      <c r="AW121" s="64">
        <f t="shared" si="37"/>
        <v>6080000</v>
      </c>
      <c r="AX121" s="64">
        <f t="shared" si="38"/>
        <v>7660800</v>
      </c>
      <c r="AY121" s="217">
        <f t="shared" si="39"/>
        <v>7660800</v>
      </c>
      <c r="AZ121" s="113"/>
      <c r="BA121" s="73"/>
    </row>
    <row r="122" spans="1:53" ht="65.25" customHeight="1" x14ac:dyDescent="0.3">
      <c r="A122" s="48">
        <f t="shared" si="25"/>
        <v>59</v>
      </c>
      <c r="C122" s="40" t="s">
        <v>226</v>
      </c>
      <c r="H122" s="50">
        <v>0</v>
      </c>
      <c r="I122" s="50">
        <v>0</v>
      </c>
      <c r="J122" s="51">
        <v>0</v>
      </c>
      <c r="K122" s="43" t="s">
        <v>93</v>
      </c>
      <c r="L122" s="41">
        <v>686</v>
      </c>
      <c r="M122" s="41">
        <v>46</v>
      </c>
      <c r="N122" s="42">
        <v>80</v>
      </c>
      <c r="O122" s="42" t="s">
        <v>86</v>
      </c>
      <c r="P122" s="101">
        <v>0</v>
      </c>
      <c r="Q122" s="101" t="s">
        <v>227</v>
      </c>
      <c r="R122" s="101" t="s">
        <v>86</v>
      </c>
      <c r="S122" s="101">
        <v>80</v>
      </c>
      <c r="T122" s="101">
        <v>80</v>
      </c>
      <c r="U122" s="101">
        <v>0</v>
      </c>
      <c r="V122" s="101">
        <v>0</v>
      </c>
      <c r="W122" s="101">
        <v>0</v>
      </c>
      <c r="X122" s="101">
        <v>0</v>
      </c>
      <c r="Y122" s="101">
        <v>0</v>
      </c>
      <c r="Z122" s="42"/>
      <c r="AA122" s="42">
        <v>8</v>
      </c>
      <c r="AB122" s="42"/>
      <c r="AC122" s="52"/>
      <c r="AD122" s="52"/>
      <c r="AE122" s="53"/>
      <c r="AF122" s="52"/>
      <c r="AG122" s="52"/>
      <c r="AH122" s="52"/>
      <c r="AI122" s="54">
        <f t="shared" si="32"/>
        <v>8</v>
      </c>
      <c r="AJ122" s="55">
        <f t="shared" si="31"/>
        <v>8</v>
      </c>
      <c r="AK122" s="41"/>
      <c r="AL122" s="56">
        <v>80000</v>
      </c>
      <c r="AM122" s="57">
        <f t="shared" si="33"/>
        <v>640000</v>
      </c>
      <c r="AN122" s="58" t="s">
        <v>77</v>
      </c>
      <c r="AO122" s="59">
        <f t="shared" si="35"/>
        <v>8</v>
      </c>
      <c r="AP122" s="60" t="s">
        <v>78</v>
      </c>
      <c r="AQ122" s="61"/>
      <c r="AR122" s="56">
        <v>9000</v>
      </c>
      <c r="AS122" s="62"/>
      <c r="AT122" s="62"/>
      <c r="AU122" s="63">
        <f t="shared" si="34"/>
        <v>72000</v>
      </c>
      <c r="AV122" s="63">
        <f t="shared" si="36"/>
        <v>120000</v>
      </c>
      <c r="AW122" s="64">
        <f t="shared" si="37"/>
        <v>3200000</v>
      </c>
      <c r="AX122" s="64">
        <f t="shared" si="38"/>
        <v>4032000</v>
      </c>
      <c r="AY122" s="217">
        <f t="shared" ref="AY122:AY127" si="40">IF(C122=C121,"",SUMIF($C$10:$C$127,C122,$AX$10:$AX$127))</f>
        <v>4032000</v>
      </c>
      <c r="AZ122" s="113"/>
      <c r="BA122" s="73"/>
    </row>
    <row r="123" spans="1:53" ht="35.25" customHeight="1" x14ac:dyDescent="0.3">
      <c r="A123" s="48">
        <f t="shared" si="25"/>
        <v>60</v>
      </c>
      <c r="C123" s="40" t="s">
        <v>228</v>
      </c>
      <c r="H123" s="50">
        <v>0</v>
      </c>
      <c r="I123" s="50">
        <v>0</v>
      </c>
      <c r="J123" s="51">
        <v>0</v>
      </c>
      <c r="K123" s="43" t="s">
        <v>146</v>
      </c>
      <c r="L123" s="41">
        <v>745</v>
      </c>
      <c r="M123" s="41">
        <v>46</v>
      </c>
      <c r="N123" s="42">
        <v>170.7</v>
      </c>
      <c r="O123" s="42" t="s">
        <v>76</v>
      </c>
      <c r="P123" s="101">
        <v>0</v>
      </c>
      <c r="Q123" s="101" t="s">
        <v>229</v>
      </c>
      <c r="R123" s="101" t="s">
        <v>76</v>
      </c>
      <c r="S123" s="101">
        <v>170.7</v>
      </c>
      <c r="T123" s="101">
        <v>170.7</v>
      </c>
      <c r="U123" s="101">
        <v>0</v>
      </c>
      <c r="V123" s="101">
        <v>0</v>
      </c>
      <c r="W123" s="101">
        <v>0</v>
      </c>
      <c r="X123" s="101">
        <v>0</v>
      </c>
      <c r="Y123" s="101">
        <v>0</v>
      </c>
      <c r="Z123" s="42"/>
      <c r="AA123" s="42">
        <v>2.7</v>
      </c>
      <c r="AB123" s="42"/>
      <c r="AC123" s="52"/>
      <c r="AD123" s="52"/>
      <c r="AE123" s="53"/>
      <c r="AF123" s="52"/>
      <c r="AG123" s="52"/>
      <c r="AH123" s="52"/>
      <c r="AI123" s="54">
        <f t="shared" si="32"/>
        <v>2.7</v>
      </c>
      <c r="AJ123" s="55">
        <f t="shared" si="31"/>
        <v>2.7</v>
      </c>
      <c r="AK123" s="41"/>
      <c r="AL123" s="56">
        <v>80000</v>
      </c>
      <c r="AM123" s="57">
        <f t="shared" si="33"/>
        <v>216000</v>
      </c>
      <c r="AN123" s="58" t="s">
        <v>77</v>
      </c>
      <c r="AO123" s="59">
        <f t="shared" si="35"/>
        <v>2.7</v>
      </c>
      <c r="AP123" s="60" t="s">
        <v>78</v>
      </c>
      <c r="AQ123" s="61"/>
      <c r="AR123" s="56">
        <v>9000</v>
      </c>
      <c r="AS123" s="62"/>
      <c r="AT123" s="62"/>
      <c r="AU123" s="63">
        <f t="shared" si="34"/>
        <v>24300</v>
      </c>
      <c r="AV123" s="63">
        <f t="shared" si="36"/>
        <v>40500</v>
      </c>
      <c r="AW123" s="64">
        <f t="shared" si="37"/>
        <v>1080000</v>
      </c>
      <c r="AX123" s="64">
        <f t="shared" si="38"/>
        <v>1360800</v>
      </c>
      <c r="AY123" s="217">
        <f t="shared" si="40"/>
        <v>1360800</v>
      </c>
      <c r="AZ123" s="113"/>
      <c r="BA123" s="73"/>
    </row>
    <row r="124" spans="1:53" ht="35.25" customHeight="1" x14ac:dyDescent="0.3">
      <c r="A124" s="48">
        <f t="shared" si="25"/>
        <v>61</v>
      </c>
      <c r="C124" s="40" t="s">
        <v>230</v>
      </c>
      <c r="H124" s="50"/>
      <c r="I124" s="50"/>
      <c r="J124" s="51"/>
      <c r="K124" s="43" t="s">
        <v>136</v>
      </c>
      <c r="L124" s="41">
        <v>239</v>
      </c>
      <c r="M124" s="41">
        <v>52</v>
      </c>
      <c r="N124" s="42">
        <v>332</v>
      </c>
      <c r="O124" s="42" t="s">
        <v>76</v>
      </c>
      <c r="Z124" s="42"/>
      <c r="AA124" s="42">
        <v>12</v>
      </c>
      <c r="AB124" s="42"/>
      <c r="AC124" s="52"/>
      <c r="AD124" s="52"/>
      <c r="AE124" s="53"/>
      <c r="AF124" s="52"/>
      <c r="AG124" s="52"/>
      <c r="AH124" s="52"/>
      <c r="AI124" s="54">
        <f t="shared" ref="AI124:AI127" si="41">SUM(Z124:AB124)</f>
        <v>12</v>
      </c>
      <c r="AJ124" s="55">
        <f t="shared" si="31"/>
        <v>56.3</v>
      </c>
      <c r="AK124" s="41"/>
      <c r="AL124" s="56">
        <v>80000</v>
      </c>
      <c r="AM124" s="57">
        <f t="shared" ref="AM124:AM127" si="42">+AI124*AL124</f>
        <v>960000</v>
      </c>
      <c r="AN124" s="58" t="s">
        <v>77</v>
      </c>
      <c r="AO124" s="59">
        <f t="shared" si="35"/>
        <v>12</v>
      </c>
      <c r="AP124" s="60" t="s">
        <v>78</v>
      </c>
      <c r="AQ124" s="61"/>
      <c r="AR124" s="56">
        <v>9000</v>
      </c>
      <c r="AS124" s="62"/>
      <c r="AT124" s="62"/>
      <c r="AU124" s="63">
        <f t="shared" ref="AU124:AU127" si="43">+AO124*AR124</f>
        <v>108000</v>
      </c>
      <c r="AV124" s="63">
        <f t="shared" si="36"/>
        <v>180000</v>
      </c>
      <c r="AW124" s="64">
        <f t="shared" si="37"/>
        <v>4800000</v>
      </c>
      <c r="AX124" s="64">
        <f t="shared" si="38"/>
        <v>6048000</v>
      </c>
      <c r="AY124" s="217">
        <f t="shared" si="40"/>
        <v>28375200</v>
      </c>
      <c r="AZ124" s="113"/>
      <c r="BA124" s="73"/>
    </row>
    <row r="125" spans="1:53" ht="35.25" customHeight="1" x14ac:dyDescent="0.3">
      <c r="A125" s="48">
        <f t="shared" si="25"/>
        <v>61</v>
      </c>
      <c r="C125" s="40" t="s">
        <v>230</v>
      </c>
      <c r="H125" s="50"/>
      <c r="I125" s="50"/>
      <c r="J125" s="51"/>
      <c r="K125" s="43" t="s">
        <v>215</v>
      </c>
      <c r="L125" s="41">
        <v>238</v>
      </c>
      <c r="M125" s="41">
        <v>52</v>
      </c>
      <c r="N125" s="42">
        <v>179.8</v>
      </c>
      <c r="O125" s="42" t="s">
        <v>76</v>
      </c>
      <c r="Z125" s="42"/>
      <c r="AA125" s="42">
        <v>10</v>
      </c>
      <c r="AB125" s="42"/>
      <c r="AC125" s="52"/>
      <c r="AD125" s="52"/>
      <c r="AE125" s="53"/>
      <c r="AF125" s="52"/>
      <c r="AG125" s="52"/>
      <c r="AH125" s="52"/>
      <c r="AI125" s="54">
        <f t="shared" si="41"/>
        <v>10</v>
      </c>
      <c r="AJ125" s="55" t="str">
        <f t="shared" si="31"/>
        <v/>
      </c>
      <c r="AK125" s="41"/>
      <c r="AL125" s="56">
        <v>80000</v>
      </c>
      <c r="AM125" s="57">
        <f t="shared" si="42"/>
        <v>800000</v>
      </c>
      <c r="AN125" s="58" t="s">
        <v>77</v>
      </c>
      <c r="AO125" s="59">
        <f t="shared" si="35"/>
        <v>10</v>
      </c>
      <c r="AP125" s="60" t="s">
        <v>78</v>
      </c>
      <c r="AQ125" s="61"/>
      <c r="AR125" s="56">
        <v>9000</v>
      </c>
      <c r="AS125" s="62"/>
      <c r="AT125" s="62"/>
      <c r="AU125" s="63">
        <f t="shared" si="43"/>
        <v>90000</v>
      </c>
      <c r="AV125" s="63">
        <f t="shared" si="36"/>
        <v>150000</v>
      </c>
      <c r="AW125" s="64">
        <f t="shared" si="37"/>
        <v>4000000</v>
      </c>
      <c r="AX125" s="64">
        <f t="shared" si="38"/>
        <v>5040000</v>
      </c>
      <c r="AY125" s="217" t="str">
        <f t="shared" si="40"/>
        <v/>
      </c>
      <c r="AZ125" s="113"/>
      <c r="BA125" s="73"/>
    </row>
    <row r="126" spans="1:53" ht="35.25" customHeight="1" x14ac:dyDescent="0.3">
      <c r="A126" s="48">
        <f t="shared" si="25"/>
        <v>61</v>
      </c>
      <c r="C126" s="40" t="s">
        <v>230</v>
      </c>
      <c r="H126" s="50"/>
      <c r="I126" s="50"/>
      <c r="J126" s="51"/>
      <c r="K126" s="43" t="s">
        <v>93</v>
      </c>
      <c r="L126" s="41">
        <v>732</v>
      </c>
      <c r="M126" s="41">
        <v>46</v>
      </c>
      <c r="N126" s="42">
        <v>32.6</v>
      </c>
      <c r="O126" s="42" t="s">
        <v>86</v>
      </c>
      <c r="Z126" s="42"/>
      <c r="AA126" s="42">
        <v>20.6</v>
      </c>
      <c r="AB126" s="42"/>
      <c r="AC126" s="52"/>
      <c r="AD126" s="52"/>
      <c r="AE126" s="53"/>
      <c r="AF126" s="52"/>
      <c r="AG126" s="52"/>
      <c r="AH126" s="52"/>
      <c r="AI126" s="54">
        <f t="shared" si="41"/>
        <v>20.6</v>
      </c>
      <c r="AJ126" s="55" t="str">
        <f t="shared" si="31"/>
        <v/>
      </c>
      <c r="AK126" s="41"/>
      <c r="AL126" s="56">
        <v>80000</v>
      </c>
      <c r="AM126" s="57">
        <f t="shared" si="42"/>
        <v>1648000</v>
      </c>
      <c r="AN126" s="58" t="s">
        <v>77</v>
      </c>
      <c r="AO126" s="59">
        <f t="shared" si="35"/>
        <v>20.6</v>
      </c>
      <c r="AP126" s="60" t="s">
        <v>78</v>
      </c>
      <c r="AQ126" s="61"/>
      <c r="AR126" s="56">
        <v>9000</v>
      </c>
      <c r="AS126" s="62"/>
      <c r="AT126" s="62"/>
      <c r="AU126" s="63">
        <f t="shared" si="43"/>
        <v>185400</v>
      </c>
      <c r="AV126" s="63">
        <f t="shared" si="36"/>
        <v>309000</v>
      </c>
      <c r="AW126" s="64">
        <f t="shared" si="37"/>
        <v>8240000</v>
      </c>
      <c r="AX126" s="64">
        <f t="shared" si="38"/>
        <v>10382400</v>
      </c>
      <c r="AY126" s="217" t="str">
        <f t="shared" si="40"/>
        <v/>
      </c>
      <c r="AZ126" s="113"/>
      <c r="BA126" s="73"/>
    </row>
    <row r="127" spans="1:53" ht="35.25" customHeight="1" x14ac:dyDescent="0.3">
      <c r="A127" s="48">
        <f t="shared" si="25"/>
        <v>61</v>
      </c>
      <c r="C127" s="40" t="s">
        <v>230</v>
      </c>
      <c r="H127" s="50"/>
      <c r="I127" s="50"/>
      <c r="J127" s="51"/>
      <c r="K127" s="43" t="s">
        <v>136</v>
      </c>
      <c r="L127" s="41">
        <v>139</v>
      </c>
      <c r="M127" s="41">
        <v>52</v>
      </c>
      <c r="N127" s="42">
        <v>85.7</v>
      </c>
      <c r="O127" s="42" t="s">
        <v>76</v>
      </c>
      <c r="Z127" s="42"/>
      <c r="AA127" s="42">
        <v>13.7</v>
      </c>
      <c r="AB127" s="42"/>
      <c r="AC127" s="52"/>
      <c r="AD127" s="52"/>
      <c r="AE127" s="53"/>
      <c r="AF127" s="52"/>
      <c r="AG127" s="52"/>
      <c r="AH127" s="52"/>
      <c r="AI127" s="54">
        <f t="shared" si="41"/>
        <v>13.7</v>
      </c>
      <c r="AJ127" s="55" t="str">
        <f t="shared" si="31"/>
        <v/>
      </c>
      <c r="AK127" s="41"/>
      <c r="AL127" s="56">
        <v>80000</v>
      </c>
      <c r="AM127" s="57">
        <f t="shared" si="42"/>
        <v>1096000</v>
      </c>
      <c r="AN127" s="58" t="s">
        <v>77</v>
      </c>
      <c r="AO127" s="59">
        <f t="shared" si="35"/>
        <v>13.7</v>
      </c>
      <c r="AP127" s="60" t="s">
        <v>78</v>
      </c>
      <c r="AQ127" s="61"/>
      <c r="AR127" s="56">
        <v>9000</v>
      </c>
      <c r="AS127" s="62"/>
      <c r="AT127" s="62"/>
      <c r="AU127" s="63">
        <f t="shared" si="43"/>
        <v>123300</v>
      </c>
      <c r="AV127" s="63">
        <f t="shared" si="36"/>
        <v>205500</v>
      </c>
      <c r="AW127" s="64">
        <f t="shared" si="37"/>
        <v>5480000</v>
      </c>
      <c r="AX127" s="64">
        <f t="shared" si="38"/>
        <v>6904800</v>
      </c>
      <c r="AY127" s="218" t="str">
        <f t="shared" si="40"/>
        <v/>
      </c>
      <c r="AZ127" s="113"/>
      <c r="BA127" s="73"/>
    </row>
    <row r="144" spans="39:39" x14ac:dyDescent="0.3">
      <c r="AM144" s="101">
        <f>2530-2340</f>
        <v>190</v>
      </c>
    </row>
    <row r="145" spans="39:39" x14ac:dyDescent="0.3">
      <c r="AM145" s="101">
        <f>+AM144*3.66</f>
        <v>695.4</v>
      </c>
    </row>
  </sheetData>
  <autoFilter ref="A8:BB127"/>
  <mergeCells count="27">
    <mergeCell ref="AI5:AI7"/>
    <mergeCell ref="AJ5:AJ7"/>
    <mergeCell ref="AK5:AK7"/>
    <mergeCell ref="AL5:AL7"/>
    <mergeCell ref="AZ5:AZ7"/>
    <mergeCell ref="AM5:AM7"/>
    <mergeCell ref="AN5:AU6"/>
    <mergeCell ref="AW5:AW7"/>
    <mergeCell ref="AX5:AX7"/>
    <mergeCell ref="AY5:AY7"/>
    <mergeCell ref="AV5:AV7"/>
    <mergeCell ref="A1:AZ1"/>
    <mergeCell ref="A2:AZ2"/>
    <mergeCell ref="A3:AZ3"/>
    <mergeCell ref="A4:AZ4"/>
    <mergeCell ref="A5:A7"/>
    <mergeCell ref="C5:C7"/>
    <mergeCell ref="D5:D7"/>
    <mergeCell ref="E5:E7"/>
    <mergeCell ref="F5:F7"/>
    <mergeCell ref="G5:G7"/>
    <mergeCell ref="H5:J6"/>
    <mergeCell ref="K5:K7"/>
    <mergeCell ref="L5:O6"/>
    <mergeCell ref="T5:U6"/>
    <mergeCell ref="Z5:AD6"/>
    <mergeCell ref="AF5:AG6"/>
  </mergeCells>
  <pageMargins left="0.17" right="0.1" top="0.42" bottom="0.31" header="0.2" footer="0.2"/>
  <pageSetup paperSize="8" scale="4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workbookViewId="0">
      <selection activeCell="F15" sqref="F15"/>
    </sheetView>
  </sheetViews>
  <sheetFormatPr defaultColWidth="9" defaultRowHeight="18.75" x14ac:dyDescent="0.25"/>
  <cols>
    <col min="1" max="1" width="6.7109375" style="114" customWidth="1"/>
    <col min="2" max="2" width="56.42578125" style="118" customWidth="1"/>
    <col min="3" max="3" width="19.28515625" style="117" customWidth="1"/>
    <col min="4" max="4" width="7.7109375" style="114" customWidth="1"/>
    <col min="5" max="5" width="9.5703125" style="116" customWidth="1"/>
    <col min="6" max="6" width="21.28515625" style="115" customWidth="1"/>
    <col min="7" max="8" width="10.85546875" style="114" customWidth="1"/>
    <col min="9" max="9" width="19.85546875" style="114" hidden="1" customWidth="1"/>
    <col min="10" max="10" width="11.140625" style="114" hidden="1" customWidth="1"/>
    <col min="11" max="11" width="16.42578125" style="114" hidden="1" customWidth="1"/>
    <col min="12" max="12" width="14.7109375" style="114" hidden="1" customWidth="1"/>
    <col min="13" max="13" width="17.42578125" style="114" hidden="1" customWidth="1"/>
    <col min="14" max="14" width="11.28515625" style="114" hidden="1" customWidth="1"/>
    <col min="15" max="15" width="17.42578125" style="114" hidden="1" customWidth="1"/>
    <col min="16" max="17" width="0" style="114" hidden="1" customWidth="1"/>
    <col min="18" max="259" width="9" style="114"/>
    <col min="260" max="260" width="5.28515625" style="114" customWidth="1"/>
    <col min="261" max="261" width="55" style="114" customWidth="1"/>
    <col min="262" max="262" width="18.42578125" style="114" customWidth="1"/>
    <col min="263" max="263" width="12.28515625" style="114" customWidth="1"/>
    <col min="264" max="264" width="12" style="114" customWidth="1"/>
    <col min="265" max="265" width="19.7109375" style="114" customWidth="1"/>
    <col min="266" max="266" width="12.140625" style="114" customWidth="1"/>
    <col min="267" max="267" width="19.85546875" style="114" customWidth="1"/>
    <col min="268" max="268" width="16.5703125" style="114" customWidth="1"/>
    <col min="269" max="515" width="9" style="114"/>
    <col min="516" max="516" width="5.28515625" style="114" customWidth="1"/>
    <col min="517" max="517" width="55" style="114" customWidth="1"/>
    <col min="518" max="518" width="18.42578125" style="114" customWidth="1"/>
    <col min="519" max="519" width="12.28515625" style="114" customWidth="1"/>
    <col min="520" max="520" width="12" style="114" customWidth="1"/>
    <col min="521" max="521" width="19.7109375" style="114" customWidth="1"/>
    <col min="522" max="522" width="12.140625" style="114" customWidth="1"/>
    <col min="523" max="523" width="19.85546875" style="114" customWidth="1"/>
    <col min="524" max="524" width="16.5703125" style="114" customWidth="1"/>
    <col min="525" max="771" width="9" style="114"/>
    <col min="772" max="772" width="5.28515625" style="114" customWidth="1"/>
    <col min="773" max="773" width="55" style="114" customWidth="1"/>
    <col min="774" max="774" width="18.42578125" style="114" customWidth="1"/>
    <col min="775" max="775" width="12.28515625" style="114" customWidth="1"/>
    <col min="776" max="776" width="12" style="114" customWidth="1"/>
    <col min="777" max="777" width="19.7109375" style="114" customWidth="1"/>
    <col min="778" max="778" width="12.140625" style="114" customWidth="1"/>
    <col min="779" max="779" width="19.85546875" style="114" customWidth="1"/>
    <col min="780" max="780" width="16.5703125" style="114" customWidth="1"/>
    <col min="781" max="1027" width="9" style="114"/>
    <col min="1028" max="1028" width="5.28515625" style="114" customWidth="1"/>
    <col min="1029" max="1029" width="55" style="114" customWidth="1"/>
    <col min="1030" max="1030" width="18.42578125" style="114" customWidth="1"/>
    <col min="1031" max="1031" width="12.28515625" style="114" customWidth="1"/>
    <col min="1032" max="1032" width="12" style="114" customWidth="1"/>
    <col min="1033" max="1033" width="19.7109375" style="114" customWidth="1"/>
    <col min="1034" max="1034" width="12.140625" style="114" customWidth="1"/>
    <col min="1035" max="1035" width="19.85546875" style="114" customWidth="1"/>
    <col min="1036" max="1036" width="16.5703125" style="114" customWidth="1"/>
    <col min="1037" max="1283" width="9" style="114"/>
    <col min="1284" max="1284" width="5.28515625" style="114" customWidth="1"/>
    <col min="1285" max="1285" width="55" style="114" customWidth="1"/>
    <col min="1286" max="1286" width="18.42578125" style="114" customWidth="1"/>
    <col min="1287" max="1287" width="12.28515625" style="114" customWidth="1"/>
    <col min="1288" max="1288" width="12" style="114" customWidth="1"/>
    <col min="1289" max="1289" width="19.7109375" style="114" customWidth="1"/>
    <col min="1290" max="1290" width="12.140625" style="114" customWidth="1"/>
    <col min="1291" max="1291" width="19.85546875" style="114" customWidth="1"/>
    <col min="1292" max="1292" width="16.5703125" style="114" customWidth="1"/>
    <col min="1293" max="1539" width="9" style="114"/>
    <col min="1540" max="1540" width="5.28515625" style="114" customWidth="1"/>
    <col min="1541" max="1541" width="55" style="114" customWidth="1"/>
    <col min="1542" max="1542" width="18.42578125" style="114" customWidth="1"/>
    <col min="1543" max="1543" width="12.28515625" style="114" customWidth="1"/>
    <col min="1544" max="1544" width="12" style="114" customWidth="1"/>
    <col min="1545" max="1545" width="19.7109375" style="114" customWidth="1"/>
    <col min="1546" max="1546" width="12.140625" style="114" customWidth="1"/>
    <col min="1547" max="1547" width="19.85546875" style="114" customWidth="1"/>
    <col min="1548" max="1548" width="16.5703125" style="114" customWidth="1"/>
    <col min="1549" max="1795" width="9" style="114"/>
    <col min="1796" max="1796" width="5.28515625" style="114" customWidth="1"/>
    <col min="1797" max="1797" width="55" style="114" customWidth="1"/>
    <col min="1798" max="1798" width="18.42578125" style="114" customWidth="1"/>
    <col min="1799" max="1799" width="12.28515625" style="114" customWidth="1"/>
    <col min="1800" max="1800" width="12" style="114" customWidth="1"/>
    <col min="1801" max="1801" width="19.7109375" style="114" customWidth="1"/>
    <col min="1802" max="1802" width="12.140625" style="114" customWidth="1"/>
    <col min="1803" max="1803" width="19.85546875" style="114" customWidth="1"/>
    <col min="1804" max="1804" width="16.5703125" style="114" customWidth="1"/>
    <col min="1805" max="2051" width="9" style="114"/>
    <col min="2052" max="2052" width="5.28515625" style="114" customWidth="1"/>
    <col min="2053" max="2053" width="55" style="114" customWidth="1"/>
    <col min="2054" max="2054" width="18.42578125" style="114" customWidth="1"/>
    <col min="2055" max="2055" width="12.28515625" style="114" customWidth="1"/>
    <col min="2056" max="2056" width="12" style="114" customWidth="1"/>
    <col min="2057" max="2057" width="19.7109375" style="114" customWidth="1"/>
    <col min="2058" max="2058" width="12.140625" style="114" customWidth="1"/>
    <col min="2059" max="2059" width="19.85546875" style="114" customWidth="1"/>
    <col min="2060" max="2060" width="16.5703125" style="114" customWidth="1"/>
    <col min="2061" max="2307" width="9" style="114"/>
    <col min="2308" max="2308" width="5.28515625" style="114" customWidth="1"/>
    <col min="2309" max="2309" width="55" style="114" customWidth="1"/>
    <col min="2310" max="2310" width="18.42578125" style="114" customWidth="1"/>
    <col min="2311" max="2311" width="12.28515625" style="114" customWidth="1"/>
    <col min="2312" max="2312" width="12" style="114" customWidth="1"/>
    <col min="2313" max="2313" width="19.7109375" style="114" customWidth="1"/>
    <col min="2314" max="2314" width="12.140625" style="114" customWidth="1"/>
    <col min="2315" max="2315" width="19.85546875" style="114" customWidth="1"/>
    <col min="2316" max="2316" width="16.5703125" style="114" customWidth="1"/>
    <col min="2317" max="2563" width="9" style="114"/>
    <col min="2564" max="2564" width="5.28515625" style="114" customWidth="1"/>
    <col min="2565" max="2565" width="55" style="114" customWidth="1"/>
    <col min="2566" max="2566" width="18.42578125" style="114" customWidth="1"/>
    <col min="2567" max="2567" width="12.28515625" style="114" customWidth="1"/>
    <col min="2568" max="2568" width="12" style="114" customWidth="1"/>
    <col min="2569" max="2569" width="19.7109375" style="114" customWidth="1"/>
    <col min="2570" max="2570" width="12.140625" style="114" customWidth="1"/>
    <col min="2571" max="2571" width="19.85546875" style="114" customWidth="1"/>
    <col min="2572" max="2572" width="16.5703125" style="114" customWidth="1"/>
    <col min="2573" max="2819" width="9" style="114"/>
    <col min="2820" max="2820" width="5.28515625" style="114" customWidth="1"/>
    <col min="2821" max="2821" width="55" style="114" customWidth="1"/>
    <col min="2822" max="2822" width="18.42578125" style="114" customWidth="1"/>
    <col min="2823" max="2823" width="12.28515625" style="114" customWidth="1"/>
    <col min="2824" max="2824" width="12" style="114" customWidth="1"/>
    <col min="2825" max="2825" width="19.7109375" style="114" customWidth="1"/>
    <col min="2826" max="2826" width="12.140625" style="114" customWidth="1"/>
    <col min="2827" max="2827" width="19.85546875" style="114" customWidth="1"/>
    <col min="2828" max="2828" width="16.5703125" style="114" customWidth="1"/>
    <col min="2829" max="3075" width="9" style="114"/>
    <col min="3076" max="3076" width="5.28515625" style="114" customWidth="1"/>
    <col min="3077" max="3077" width="55" style="114" customWidth="1"/>
    <col min="3078" max="3078" width="18.42578125" style="114" customWidth="1"/>
    <col min="3079" max="3079" width="12.28515625" style="114" customWidth="1"/>
    <col min="3080" max="3080" width="12" style="114" customWidth="1"/>
    <col min="3081" max="3081" width="19.7109375" style="114" customWidth="1"/>
    <col min="3082" max="3082" width="12.140625" style="114" customWidth="1"/>
    <col min="3083" max="3083" width="19.85546875" style="114" customWidth="1"/>
    <col min="3084" max="3084" width="16.5703125" style="114" customWidth="1"/>
    <col min="3085" max="3331" width="9" style="114"/>
    <col min="3332" max="3332" width="5.28515625" style="114" customWidth="1"/>
    <col min="3333" max="3333" width="55" style="114" customWidth="1"/>
    <col min="3334" max="3334" width="18.42578125" style="114" customWidth="1"/>
    <col min="3335" max="3335" width="12.28515625" style="114" customWidth="1"/>
    <col min="3336" max="3336" width="12" style="114" customWidth="1"/>
    <col min="3337" max="3337" width="19.7109375" style="114" customWidth="1"/>
    <col min="3338" max="3338" width="12.140625" style="114" customWidth="1"/>
    <col min="3339" max="3339" width="19.85546875" style="114" customWidth="1"/>
    <col min="3340" max="3340" width="16.5703125" style="114" customWidth="1"/>
    <col min="3341" max="3587" width="9" style="114"/>
    <col min="3588" max="3588" width="5.28515625" style="114" customWidth="1"/>
    <col min="3589" max="3589" width="55" style="114" customWidth="1"/>
    <col min="3590" max="3590" width="18.42578125" style="114" customWidth="1"/>
    <col min="3591" max="3591" width="12.28515625" style="114" customWidth="1"/>
    <col min="3592" max="3592" width="12" style="114" customWidth="1"/>
    <col min="3593" max="3593" width="19.7109375" style="114" customWidth="1"/>
    <col min="3594" max="3594" width="12.140625" style="114" customWidth="1"/>
    <col min="3595" max="3595" width="19.85546875" style="114" customWidth="1"/>
    <col min="3596" max="3596" width="16.5703125" style="114" customWidth="1"/>
    <col min="3597" max="3843" width="9" style="114"/>
    <col min="3844" max="3844" width="5.28515625" style="114" customWidth="1"/>
    <col min="3845" max="3845" width="55" style="114" customWidth="1"/>
    <col min="3846" max="3846" width="18.42578125" style="114" customWidth="1"/>
    <col min="3847" max="3847" width="12.28515625" style="114" customWidth="1"/>
    <col min="3848" max="3848" width="12" style="114" customWidth="1"/>
    <col min="3849" max="3849" width="19.7109375" style="114" customWidth="1"/>
    <col min="3850" max="3850" width="12.140625" style="114" customWidth="1"/>
    <col min="3851" max="3851" width="19.85546875" style="114" customWidth="1"/>
    <col min="3852" max="3852" width="16.5703125" style="114" customWidth="1"/>
    <col min="3853" max="4099" width="9" style="114"/>
    <col min="4100" max="4100" width="5.28515625" style="114" customWidth="1"/>
    <col min="4101" max="4101" width="55" style="114" customWidth="1"/>
    <col min="4102" max="4102" width="18.42578125" style="114" customWidth="1"/>
    <col min="4103" max="4103" width="12.28515625" style="114" customWidth="1"/>
    <col min="4104" max="4104" width="12" style="114" customWidth="1"/>
    <col min="4105" max="4105" width="19.7109375" style="114" customWidth="1"/>
    <col min="4106" max="4106" width="12.140625" style="114" customWidth="1"/>
    <col min="4107" max="4107" width="19.85546875" style="114" customWidth="1"/>
    <col min="4108" max="4108" width="16.5703125" style="114" customWidth="1"/>
    <col min="4109" max="4355" width="9" style="114"/>
    <col min="4356" max="4356" width="5.28515625" style="114" customWidth="1"/>
    <col min="4357" max="4357" width="55" style="114" customWidth="1"/>
    <col min="4358" max="4358" width="18.42578125" style="114" customWidth="1"/>
    <col min="4359" max="4359" width="12.28515625" style="114" customWidth="1"/>
    <col min="4360" max="4360" width="12" style="114" customWidth="1"/>
    <col min="4361" max="4361" width="19.7109375" style="114" customWidth="1"/>
    <col min="4362" max="4362" width="12.140625" style="114" customWidth="1"/>
    <col min="4363" max="4363" width="19.85546875" style="114" customWidth="1"/>
    <col min="4364" max="4364" width="16.5703125" style="114" customWidth="1"/>
    <col min="4365" max="4611" width="9" style="114"/>
    <col min="4612" max="4612" width="5.28515625" style="114" customWidth="1"/>
    <col min="4613" max="4613" width="55" style="114" customWidth="1"/>
    <col min="4614" max="4614" width="18.42578125" style="114" customWidth="1"/>
    <col min="4615" max="4615" width="12.28515625" style="114" customWidth="1"/>
    <col min="4616" max="4616" width="12" style="114" customWidth="1"/>
    <col min="4617" max="4617" width="19.7109375" style="114" customWidth="1"/>
    <col min="4618" max="4618" width="12.140625" style="114" customWidth="1"/>
    <col min="4619" max="4619" width="19.85546875" style="114" customWidth="1"/>
    <col min="4620" max="4620" width="16.5703125" style="114" customWidth="1"/>
    <col min="4621" max="4867" width="9" style="114"/>
    <col min="4868" max="4868" width="5.28515625" style="114" customWidth="1"/>
    <col min="4869" max="4869" width="55" style="114" customWidth="1"/>
    <col min="4870" max="4870" width="18.42578125" style="114" customWidth="1"/>
    <col min="4871" max="4871" width="12.28515625" style="114" customWidth="1"/>
    <col min="4872" max="4872" width="12" style="114" customWidth="1"/>
    <col min="4873" max="4873" width="19.7109375" style="114" customWidth="1"/>
    <col min="4874" max="4874" width="12.140625" style="114" customWidth="1"/>
    <col min="4875" max="4875" width="19.85546875" style="114" customWidth="1"/>
    <col min="4876" max="4876" width="16.5703125" style="114" customWidth="1"/>
    <col min="4877" max="5123" width="9" style="114"/>
    <col min="5124" max="5124" width="5.28515625" style="114" customWidth="1"/>
    <col min="5125" max="5125" width="55" style="114" customWidth="1"/>
    <col min="5126" max="5126" width="18.42578125" style="114" customWidth="1"/>
    <col min="5127" max="5127" width="12.28515625" style="114" customWidth="1"/>
    <col min="5128" max="5128" width="12" style="114" customWidth="1"/>
    <col min="5129" max="5129" width="19.7109375" style="114" customWidth="1"/>
    <col min="5130" max="5130" width="12.140625" style="114" customWidth="1"/>
    <col min="5131" max="5131" width="19.85546875" style="114" customWidth="1"/>
    <col min="5132" max="5132" width="16.5703125" style="114" customWidth="1"/>
    <col min="5133" max="5379" width="9" style="114"/>
    <col min="5380" max="5380" width="5.28515625" style="114" customWidth="1"/>
    <col min="5381" max="5381" width="55" style="114" customWidth="1"/>
    <col min="5382" max="5382" width="18.42578125" style="114" customWidth="1"/>
    <col min="5383" max="5383" width="12.28515625" style="114" customWidth="1"/>
    <col min="5384" max="5384" width="12" style="114" customWidth="1"/>
    <col min="5385" max="5385" width="19.7109375" style="114" customWidth="1"/>
    <col min="5386" max="5386" width="12.140625" style="114" customWidth="1"/>
    <col min="5387" max="5387" width="19.85546875" style="114" customWidth="1"/>
    <col min="5388" max="5388" width="16.5703125" style="114" customWidth="1"/>
    <col min="5389" max="5635" width="9" style="114"/>
    <col min="5636" max="5636" width="5.28515625" style="114" customWidth="1"/>
    <col min="5637" max="5637" width="55" style="114" customWidth="1"/>
    <col min="5638" max="5638" width="18.42578125" style="114" customWidth="1"/>
    <col min="5639" max="5639" width="12.28515625" style="114" customWidth="1"/>
    <col min="5640" max="5640" width="12" style="114" customWidth="1"/>
    <col min="5641" max="5641" width="19.7109375" style="114" customWidth="1"/>
    <col min="5642" max="5642" width="12.140625" style="114" customWidth="1"/>
    <col min="5643" max="5643" width="19.85546875" style="114" customWidth="1"/>
    <col min="5644" max="5644" width="16.5703125" style="114" customWidth="1"/>
    <col min="5645" max="5891" width="9" style="114"/>
    <col min="5892" max="5892" width="5.28515625" style="114" customWidth="1"/>
    <col min="5893" max="5893" width="55" style="114" customWidth="1"/>
    <col min="5894" max="5894" width="18.42578125" style="114" customWidth="1"/>
    <col min="5895" max="5895" width="12.28515625" style="114" customWidth="1"/>
    <col min="5896" max="5896" width="12" style="114" customWidth="1"/>
    <col min="5897" max="5897" width="19.7109375" style="114" customWidth="1"/>
    <col min="5898" max="5898" width="12.140625" style="114" customWidth="1"/>
    <col min="5899" max="5899" width="19.85546875" style="114" customWidth="1"/>
    <col min="5900" max="5900" width="16.5703125" style="114" customWidth="1"/>
    <col min="5901" max="6147" width="9" style="114"/>
    <col min="6148" max="6148" width="5.28515625" style="114" customWidth="1"/>
    <col min="6149" max="6149" width="55" style="114" customWidth="1"/>
    <col min="6150" max="6150" width="18.42578125" style="114" customWidth="1"/>
    <col min="6151" max="6151" width="12.28515625" style="114" customWidth="1"/>
    <col min="6152" max="6152" width="12" style="114" customWidth="1"/>
    <col min="6153" max="6153" width="19.7109375" style="114" customWidth="1"/>
    <col min="6154" max="6154" width="12.140625" style="114" customWidth="1"/>
    <col min="6155" max="6155" width="19.85546875" style="114" customWidth="1"/>
    <col min="6156" max="6156" width="16.5703125" style="114" customWidth="1"/>
    <col min="6157" max="6403" width="9" style="114"/>
    <col min="6404" max="6404" width="5.28515625" style="114" customWidth="1"/>
    <col min="6405" max="6405" width="55" style="114" customWidth="1"/>
    <col min="6406" max="6406" width="18.42578125" style="114" customWidth="1"/>
    <col min="6407" max="6407" width="12.28515625" style="114" customWidth="1"/>
    <col min="6408" max="6408" width="12" style="114" customWidth="1"/>
    <col min="6409" max="6409" width="19.7109375" style="114" customWidth="1"/>
    <col min="6410" max="6410" width="12.140625" style="114" customWidth="1"/>
    <col min="6411" max="6411" width="19.85546875" style="114" customWidth="1"/>
    <col min="6412" max="6412" width="16.5703125" style="114" customWidth="1"/>
    <col min="6413" max="6659" width="9" style="114"/>
    <col min="6660" max="6660" width="5.28515625" style="114" customWidth="1"/>
    <col min="6661" max="6661" width="55" style="114" customWidth="1"/>
    <col min="6662" max="6662" width="18.42578125" style="114" customWidth="1"/>
    <col min="6663" max="6663" width="12.28515625" style="114" customWidth="1"/>
    <col min="6664" max="6664" width="12" style="114" customWidth="1"/>
    <col min="6665" max="6665" width="19.7109375" style="114" customWidth="1"/>
    <col min="6666" max="6666" width="12.140625" style="114" customWidth="1"/>
    <col min="6667" max="6667" width="19.85546875" style="114" customWidth="1"/>
    <col min="6668" max="6668" width="16.5703125" style="114" customWidth="1"/>
    <col min="6669" max="6915" width="9" style="114"/>
    <col min="6916" max="6916" width="5.28515625" style="114" customWidth="1"/>
    <col min="6917" max="6917" width="55" style="114" customWidth="1"/>
    <col min="6918" max="6918" width="18.42578125" style="114" customWidth="1"/>
    <col min="6919" max="6919" width="12.28515625" style="114" customWidth="1"/>
    <col min="6920" max="6920" width="12" style="114" customWidth="1"/>
    <col min="6921" max="6921" width="19.7109375" style="114" customWidth="1"/>
    <col min="6922" max="6922" width="12.140625" style="114" customWidth="1"/>
    <col min="6923" max="6923" width="19.85546875" style="114" customWidth="1"/>
    <col min="6924" max="6924" width="16.5703125" style="114" customWidth="1"/>
    <col min="6925" max="7171" width="9" style="114"/>
    <col min="7172" max="7172" width="5.28515625" style="114" customWidth="1"/>
    <col min="7173" max="7173" width="55" style="114" customWidth="1"/>
    <col min="7174" max="7174" width="18.42578125" style="114" customWidth="1"/>
    <col min="7175" max="7175" width="12.28515625" style="114" customWidth="1"/>
    <col min="7176" max="7176" width="12" style="114" customWidth="1"/>
    <col min="7177" max="7177" width="19.7109375" style="114" customWidth="1"/>
    <col min="7178" max="7178" width="12.140625" style="114" customWidth="1"/>
    <col min="7179" max="7179" width="19.85546875" style="114" customWidth="1"/>
    <col min="7180" max="7180" width="16.5703125" style="114" customWidth="1"/>
    <col min="7181" max="7427" width="9" style="114"/>
    <col min="7428" max="7428" width="5.28515625" style="114" customWidth="1"/>
    <col min="7429" max="7429" width="55" style="114" customWidth="1"/>
    <col min="7430" max="7430" width="18.42578125" style="114" customWidth="1"/>
    <col min="7431" max="7431" width="12.28515625" style="114" customWidth="1"/>
    <col min="7432" max="7432" width="12" style="114" customWidth="1"/>
    <col min="7433" max="7433" width="19.7109375" style="114" customWidth="1"/>
    <col min="7434" max="7434" width="12.140625" style="114" customWidth="1"/>
    <col min="7435" max="7435" width="19.85546875" style="114" customWidth="1"/>
    <col min="7436" max="7436" width="16.5703125" style="114" customWidth="1"/>
    <col min="7437" max="7683" width="9" style="114"/>
    <col min="7684" max="7684" width="5.28515625" style="114" customWidth="1"/>
    <col min="7685" max="7685" width="55" style="114" customWidth="1"/>
    <col min="7686" max="7686" width="18.42578125" style="114" customWidth="1"/>
    <col min="7687" max="7687" width="12.28515625" style="114" customWidth="1"/>
    <col min="7688" max="7688" width="12" style="114" customWidth="1"/>
    <col min="7689" max="7689" width="19.7109375" style="114" customWidth="1"/>
    <col min="7690" max="7690" width="12.140625" style="114" customWidth="1"/>
    <col min="7691" max="7691" width="19.85546875" style="114" customWidth="1"/>
    <col min="7692" max="7692" width="16.5703125" style="114" customWidth="1"/>
    <col min="7693" max="7939" width="9" style="114"/>
    <col min="7940" max="7940" width="5.28515625" style="114" customWidth="1"/>
    <col min="7941" max="7941" width="55" style="114" customWidth="1"/>
    <col min="7942" max="7942" width="18.42578125" style="114" customWidth="1"/>
    <col min="7943" max="7943" width="12.28515625" style="114" customWidth="1"/>
    <col min="7944" max="7944" width="12" style="114" customWidth="1"/>
    <col min="7945" max="7945" width="19.7109375" style="114" customWidth="1"/>
    <col min="7946" max="7946" width="12.140625" style="114" customWidth="1"/>
    <col min="7947" max="7947" width="19.85546875" style="114" customWidth="1"/>
    <col min="7948" max="7948" width="16.5703125" style="114" customWidth="1"/>
    <col min="7949" max="8195" width="9" style="114"/>
    <col min="8196" max="8196" width="5.28515625" style="114" customWidth="1"/>
    <col min="8197" max="8197" width="55" style="114" customWidth="1"/>
    <col min="8198" max="8198" width="18.42578125" style="114" customWidth="1"/>
    <col min="8199" max="8199" width="12.28515625" style="114" customWidth="1"/>
    <col min="8200" max="8200" width="12" style="114" customWidth="1"/>
    <col min="8201" max="8201" width="19.7109375" style="114" customWidth="1"/>
    <col min="8202" max="8202" width="12.140625" style="114" customWidth="1"/>
    <col min="8203" max="8203" width="19.85546875" style="114" customWidth="1"/>
    <col min="8204" max="8204" width="16.5703125" style="114" customWidth="1"/>
    <col min="8205" max="8451" width="9" style="114"/>
    <col min="8452" max="8452" width="5.28515625" style="114" customWidth="1"/>
    <col min="8453" max="8453" width="55" style="114" customWidth="1"/>
    <col min="8454" max="8454" width="18.42578125" style="114" customWidth="1"/>
    <col min="8455" max="8455" width="12.28515625" style="114" customWidth="1"/>
    <col min="8456" max="8456" width="12" style="114" customWidth="1"/>
    <col min="8457" max="8457" width="19.7109375" style="114" customWidth="1"/>
    <col min="8458" max="8458" width="12.140625" style="114" customWidth="1"/>
    <col min="8459" max="8459" width="19.85546875" style="114" customWidth="1"/>
    <col min="8460" max="8460" width="16.5703125" style="114" customWidth="1"/>
    <col min="8461" max="8707" width="9" style="114"/>
    <col min="8708" max="8708" width="5.28515625" style="114" customWidth="1"/>
    <col min="8709" max="8709" width="55" style="114" customWidth="1"/>
    <col min="8710" max="8710" width="18.42578125" style="114" customWidth="1"/>
    <col min="8711" max="8711" width="12.28515625" style="114" customWidth="1"/>
    <col min="8712" max="8712" width="12" style="114" customWidth="1"/>
    <col min="8713" max="8713" width="19.7109375" style="114" customWidth="1"/>
    <col min="8714" max="8714" width="12.140625" style="114" customWidth="1"/>
    <col min="8715" max="8715" width="19.85546875" style="114" customWidth="1"/>
    <col min="8716" max="8716" width="16.5703125" style="114" customWidth="1"/>
    <col min="8717" max="8963" width="9" style="114"/>
    <col min="8964" max="8964" width="5.28515625" style="114" customWidth="1"/>
    <col min="8965" max="8965" width="55" style="114" customWidth="1"/>
    <col min="8966" max="8966" width="18.42578125" style="114" customWidth="1"/>
    <col min="8967" max="8967" width="12.28515625" style="114" customWidth="1"/>
    <col min="8968" max="8968" width="12" style="114" customWidth="1"/>
    <col min="8969" max="8969" width="19.7109375" style="114" customWidth="1"/>
    <col min="8970" max="8970" width="12.140625" style="114" customWidth="1"/>
    <col min="8971" max="8971" width="19.85546875" style="114" customWidth="1"/>
    <col min="8972" max="8972" width="16.5703125" style="114" customWidth="1"/>
    <col min="8973" max="9219" width="9" style="114"/>
    <col min="9220" max="9220" width="5.28515625" style="114" customWidth="1"/>
    <col min="9221" max="9221" width="55" style="114" customWidth="1"/>
    <col min="9222" max="9222" width="18.42578125" style="114" customWidth="1"/>
    <col min="9223" max="9223" width="12.28515625" style="114" customWidth="1"/>
    <col min="9224" max="9224" width="12" style="114" customWidth="1"/>
    <col min="9225" max="9225" width="19.7109375" style="114" customWidth="1"/>
    <col min="9226" max="9226" width="12.140625" style="114" customWidth="1"/>
    <col min="9227" max="9227" width="19.85546875" style="114" customWidth="1"/>
    <col min="9228" max="9228" width="16.5703125" style="114" customWidth="1"/>
    <col min="9229" max="9475" width="9" style="114"/>
    <col min="9476" max="9476" width="5.28515625" style="114" customWidth="1"/>
    <col min="9477" max="9477" width="55" style="114" customWidth="1"/>
    <col min="9478" max="9478" width="18.42578125" style="114" customWidth="1"/>
    <col min="9479" max="9479" width="12.28515625" style="114" customWidth="1"/>
    <col min="9480" max="9480" width="12" style="114" customWidth="1"/>
    <col min="9481" max="9481" width="19.7109375" style="114" customWidth="1"/>
    <col min="9482" max="9482" width="12.140625" style="114" customWidth="1"/>
    <col min="9483" max="9483" width="19.85546875" style="114" customWidth="1"/>
    <col min="9484" max="9484" width="16.5703125" style="114" customWidth="1"/>
    <col min="9485" max="9731" width="9" style="114"/>
    <col min="9732" max="9732" width="5.28515625" style="114" customWidth="1"/>
    <col min="9733" max="9733" width="55" style="114" customWidth="1"/>
    <col min="9734" max="9734" width="18.42578125" style="114" customWidth="1"/>
    <col min="9735" max="9735" width="12.28515625" style="114" customWidth="1"/>
    <col min="9736" max="9736" width="12" style="114" customWidth="1"/>
    <col min="9737" max="9737" width="19.7109375" style="114" customWidth="1"/>
    <col min="9738" max="9738" width="12.140625" style="114" customWidth="1"/>
    <col min="9739" max="9739" width="19.85546875" style="114" customWidth="1"/>
    <col min="9740" max="9740" width="16.5703125" style="114" customWidth="1"/>
    <col min="9741" max="9987" width="9" style="114"/>
    <col min="9988" max="9988" width="5.28515625" style="114" customWidth="1"/>
    <col min="9989" max="9989" width="55" style="114" customWidth="1"/>
    <col min="9990" max="9990" width="18.42578125" style="114" customWidth="1"/>
    <col min="9991" max="9991" width="12.28515625" style="114" customWidth="1"/>
    <col min="9992" max="9992" width="12" style="114" customWidth="1"/>
    <col min="9993" max="9993" width="19.7109375" style="114" customWidth="1"/>
    <col min="9994" max="9994" width="12.140625" style="114" customWidth="1"/>
    <col min="9995" max="9995" width="19.85546875" style="114" customWidth="1"/>
    <col min="9996" max="9996" width="16.5703125" style="114" customWidth="1"/>
    <col min="9997" max="10243" width="9" style="114"/>
    <col min="10244" max="10244" width="5.28515625" style="114" customWidth="1"/>
    <col min="10245" max="10245" width="55" style="114" customWidth="1"/>
    <col min="10246" max="10246" width="18.42578125" style="114" customWidth="1"/>
    <col min="10247" max="10247" width="12.28515625" style="114" customWidth="1"/>
    <col min="10248" max="10248" width="12" style="114" customWidth="1"/>
    <col min="10249" max="10249" width="19.7109375" style="114" customWidth="1"/>
    <col min="10250" max="10250" width="12.140625" style="114" customWidth="1"/>
    <col min="10251" max="10251" width="19.85546875" style="114" customWidth="1"/>
    <col min="10252" max="10252" width="16.5703125" style="114" customWidth="1"/>
    <col min="10253" max="10499" width="9" style="114"/>
    <col min="10500" max="10500" width="5.28515625" style="114" customWidth="1"/>
    <col min="10501" max="10501" width="55" style="114" customWidth="1"/>
    <col min="10502" max="10502" width="18.42578125" style="114" customWidth="1"/>
    <col min="10503" max="10503" width="12.28515625" style="114" customWidth="1"/>
    <col min="10504" max="10504" width="12" style="114" customWidth="1"/>
    <col min="10505" max="10505" width="19.7109375" style="114" customWidth="1"/>
    <col min="10506" max="10506" width="12.140625" style="114" customWidth="1"/>
    <col min="10507" max="10507" width="19.85546875" style="114" customWidth="1"/>
    <col min="10508" max="10508" width="16.5703125" style="114" customWidth="1"/>
    <col min="10509" max="10755" width="9" style="114"/>
    <col min="10756" max="10756" width="5.28515625" style="114" customWidth="1"/>
    <col min="10757" max="10757" width="55" style="114" customWidth="1"/>
    <col min="10758" max="10758" width="18.42578125" style="114" customWidth="1"/>
    <col min="10759" max="10759" width="12.28515625" style="114" customWidth="1"/>
    <col min="10760" max="10760" width="12" style="114" customWidth="1"/>
    <col min="10761" max="10761" width="19.7109375" style="114" customWidth="1"/>
    <col min="10762" max="10762" width="12.140625" style="114" customWidth="1"/>
    <col min="10763" max="10763" width="19.85546875" style="114" customWidth="1"/>
    <col min="10764" max="10764" width="16.5703125" style="114" customWidth="1"/>
    <col min="10765" max="11011" width="9" style="114"/>
    <col min="11012" max="11012" width="5.28515625" style="114" customWidth="1"/>
    <col min="11013" max="11013" width="55" style="114" customWidth="1"/>
    <col min="11014" max="11014" width="18.42578125" style="114" customWidth="1"/>
    <col min="11015" max="11015" width="12.28515625" style="114" customWidth="1"/>
    <col min="11016" max="11016" width="12" style="114" customWidth="1"/>
    <col min="11017" max="11017" width="19.7109375" style="114" customWidth="1"/>
    <col min="11018" max="11018" width="12.140625" style="114" customWidth="1"/>
    <col min="11019" max="11019" width="19.85546875" style="114" customWidth="1"/>
    <col min="11020" max="11020" width="16.5703125" style="114" customWidth="1"/>
    <col min="11021" max="11267" width="9" style="114"/>
    <col min="11268" max="11268" width="5.28515625" style="114" customWidth="1"/>
    <col min="11269" max="11269" width="55" style="114" customWidth="1"/>
    <col min="11270" max="11270" width="18.42578125" style="114" customWidth="1"/>
    <col min="11271" max="11271" width="12.28515625" style="114" customWidth="1"/>
    <col min="11272" max="11272" width="12" style="114" customWidth="1"/>
    <col min="11273" max="11273" width="19.7109375" style="114" customWidth="1"/>
    <col min="11274" max="11274" width="12.140625" style="114" customWidth="1"/>
    <col min="11275" max="11275" width="19.85546875" style="114" customWidth="1"/>
    <col min="11276" max="11276" width="16.5703125" style="114" customWidth="1"/>
    <col min="11277" max="11523" width="9" style="114"/>
    <col min="11524" max="11524" width="5.28515625" style="114" customWidth="1"/>
    <col min="11525" max="11525" width="55" style="114" customWidth="1"/>
    <col min="11526" max="11526" width="18.42578125" style="114" customWidth="1"/>
    <col min="11527" max="11527" width="12.28515625" style="114" customWidth="1"/>
    <col min="11528" max="11528" width="12" style="114" customWidth="1"/>
    <col min="11529" max="11529" width="19.7109375" style="114" customWidth="1"/>
    <col min="11530" max="11530" width="12.140625" style="114" customWidth="1"/>
    <col min="11531" max="11531" width="19.85546875" style="114" customWidth="1"/>
    <col min="11532" max="11532" width="16.5703125" style="114" customWidth="1"/>
    <col min="11533" max="11779" width="9" style="114"/>
    <col min="11780" max="11780" width="5.28515625" style="114" customWidth="1"/>
    <col min="11781" max="11781" width="55" style="114" customWidth="1"/>
    <col min="11782" max="11782" width="18.42578125" style="114" customWidth="1"/>
    <col min="11783" max="11783" width="12.28515625" style="114" customWidth="1"/>
    <col min="11784" max="11784" width="12" style="114" customWidth="1"/>
    <col min="11785" max="11785" width="19.7109375" style="114" customWidth="1"/>
    <col min="11786" max="11786" width="12.140625" style="114" customWidth="1"/>
    <col min="11787" max="11787" width="19.85546875" style="114" customWidth="1"/>
    <col min="11788" max="11788" width="16.5703125" style="114" customWidth="1"/>
    <col min="11789" max="12035" width="9" style="114"/>
    <col min="12036" max="12036" width="5.28515625" style="114" customWidth="1"/>
    <col min="12037" max="12037" width="55" style="114" customWidth="1"/>
    <col min="12038" max="12038" width="18.42578125" style="114" customWidth="1"/>
    <col min="12039" max="12039" width="12.28515625" style="114" customWidth="1"/>
    <col min="12040" max="12040" width="12" style="114" customWidth="1"/>
    <col min="12041" max="12041" width="19.7109375" style="114" customWidth="1"/>
    <col min="12042" max="12042" width="12.140625" style="114" customWidth="1"/>
    <col min="12043" max="12043" width="19.85546875" style="114" customWidth="1"/>
    <col min="12044" max="12044" width="16.5703125" style="114" customWidth="1"/>
    <col min="12045" max="12291" width="9" style="114"/>
    <col min="12292" max="12292" width="5.28515625" style="114" customWidth="1"/>
    <col min="12293" max="12293" width="55" style="114" customWidth="1"/>
    <col min="12294" max="12294" width="18.42578125" style="114" customWidth="1"/>
    <col min="12295" max="12295" width="12.28515625" style="114" customWidth="1"/>
    <col min="12296" max="12296" width="12" style="114" customWidth="1"/>
    <col min="12297" max="12297" width="19.7109375" style="114" customWidth="1"/>
    <col min="12298" max="12298" width="12.140625" style="114" customWidth="1"/>
    <col min="12299" max="12299" width="19.85546875" style="114" customWidth="1"/>
    <col min="12300" max="12300" width="16.5703125" style="114" customWidth="1"/>
    <col min="12301" max="12547" width="9" style="114"/>
    <col min="12548" max="12548" width="5.28515625" style="114" customWidth="1"/>
    <col min="12549" max="12549" width="55" style="114" customWidth="1"/>
    <col min="12550" max="12550" width="18.42578125" style="114" customWidth="1"/>
    <col min="12551" max="12551" width="12.28515625" style="114" customWidth="1"/>
    <col min="12552" max="12552" width="12" style="114" customWidth="1"/>
    <col min="12553" max="12553" width="19.7109375" style="114" customWidth="1"/>
    <col min="12554" max="12554" width="12.140625" style="114" customWidth="1"/>
    <col min="12555" max="12555" width="19.85546875" style="114" customWidth="1"/>
    <col min="12556" max="12556" width="16.5703125" style="114" customWidth="1"/>
    <col min="12557" max="12803" width="9" style="114"/>
    <col min="12804" max="12804" width="5.28515625" style="114" customWidth="1"/>
    <col min="12805" max="12805" width="55" style="114" customWidth="1"/>
    <col min="12806" max="12806" width="18.42578125" style="114" customWidth="1"/>
    <col min="12807" max="12807" width="12.28515625" style="114" customWidth="1"/>
    <col min="12808" max="12808" width="12" style="114" customWidth="1"/>
    <col min="12809" max="12809" width="19.7109375" style="114" customWidth="1"/>
    <col min="12810" max="12810" width="12.140625" style="114" customWidth="1"/>
    <col min="12811" max="12811" width="19.85546875" style="114" customWidth="1"/>
    <col min="12812" max="12812" width="16.5703125" style="114" customWidth="1"/>
    <col min="12813" max="13059" width="9" style="114"/>
    <col min="13060" max="13060" width="5.28515625" style="114" customWidth="1"/>
    <col min="13061" max="13061" width="55" style="114" customWidth="1"/>
    <col min="13062" max="13062" width="18.42578125" style="114" customWidth="1"/>
    <col min="13063" max="13063" width="12.28515625" style="114" customWidth="1"/>
    <col min="13064" max="13064" width="12" style="114" customWidth="1"/>
    <col min="13065" max="13065" width="19.7109375" style="114" customWidth="1"/>
    <col min="13066" max="13066" width="12.140625" style="114" customWidth="1"/>
    <col min="13067" max="13067" width="19.85546875" style="114" customWidth="1"/>
    <col min="13068" max="13068" width="16.5703125" style="114" customWidth="1"/>
    <col min="13069" max="13315" width="9" style="114"/>
    <col min="13316" max="13316" width="5.28515625" style="114" customWidth="1"/>
    <col min="13317" max="13317" width="55" style="114" customWidth="1"/>
    <col min="13318" max="13318" width="18.42578125" style="114" customWidth="1"/>
    <col min="13319" max="13319" width="12.28515625" style="114" customWidth="1"/>
    <col min="13320" max="13320" width="12" style="114" customWidth="1"/>
    <col min="13321" max="13321" width="19.7109375" style="114" customWidth="1"/>
    <col min="13322" max="13322" width="12.140625" style="114" customWidth="1"/>
    <col min="13323" max="13323" width="19.85546875" style="114" customWidth="1"/>
    <col min="13324" max="13324" width="16.5703125" style="114" customWidth="1"/>
    <col min="13325" max="13571" width="9" style="114"/>
    <col min="13572" max="13572" width="5.28515625" style="114" customWidth="1"/>
    <col min="13573" max="13573" width="55" style="114" customWidth="1"/>
    <col min="13574" max="13574" width="18.42578125" style="114" customWidth="1"/>
    <col min="13575" max="13575" width="12.28515625" style="114" customWidth="1"/>
    <col min="13576" max="13576" width="12" style="114" customWidth="1"/>
    <col min="13577" max="13577" width="19.7109375" style="114" customWidth="1"/>
    <col min="13578" max="13578" width="12.140625" style="114" customWidth="1"/>
    <col min="13579" max="13579" width="19.85546875" style="114" customWidth="1"/>
    <col min="13580" max="13580" width="16.5703125" style="114" customWidth="1"/>
    <col min="13581" max="13827" width="9" style="114"/>
    <col min="13828" max="13828" width="5.28515625" style="114" customWidth="1"/>
    <col min="13829" max="13829" width="55" style="114" customWidth="1"/>
    <col min="13830" max="13830" width="18.42578125" style="114" customWidth="1"/>
    <col min="13831" max="13831" width="12.28515625" style="114" customWidth="1"/>
    <col min="13832" max="13832" width="12" style="114" customWidth="1"/>
    <col min="13833" max="13833" width="19.7109375" style="114" customWidth="1"/>
    <col min="13834" max="13834" width="12.140625" style="114" customWidth="1"/>
    <col min="13835" max="13835" width="19.85546875" style="114" customWidth="1"/>
    <col min="13836" max="13836" width="16.5703125" style="114" customWidth="1"/>
    <col min="13837" max="14083" width="9" style="114"/>
    <col min="14084" max="14084" width="5.28515625" style="114" customWidth="1"/>
    <col min="14085" max="14085" width="55" style="114" customWidth="1"/>
    <col min="14086" max="14086" width="18.42578125" style="114" customWidth="1"/>
    <col min="14087" max="14087" width="12.28515625" style="114" customWidth="1"/>
    <col min="14088" max="14088" width="12" style="114" customWidth="1"/>
    <col min="14089" max="14089" width="19.7109375" style="114" customWidth="1"/>
    <col min="14090" max="14090" width="12.140625" style="114" customWidth="1"/>
    <col min="14091" max="14091" width="19.85546875" style="114" customWidth="1"/>
    <col min="14092" max="14092" width="16.5703125" style="114" customWidth="1"/>
    <col min="14093" max="14339" width="9" style="114"/>
    <col min="14340" max="14340" width="5.28515625" style="114" customWidth="1"/>
    <col min="14341" max="14341" width="55" style="114" customWidth="1"/>
    <col min="14342" max="14342" width="18.42578125" style="114" customWidth="1"/>
    <col min="14343" max="14343" width="12.28515625" style="114" customWidth="1"/>
    <col min="14344" max="14344" width="12" style="114" customWidth="1"/>
    <col min="14345" max="14345" width="19.7109375" style="114" customWidth="1"/>
    <col min="14346" max="14346" width="12.140625" style="114" customWidth="1"/>
    <col min="14347" max="14347" width="19.85546875" style="114" customWidth="1"/>
    <col min="14348" max="14348" width="16.5703125" style="114" customWidth="1"/>
    <col min="14349" max="14595" width="9" style="114"/>
    <col min="14596" max="14596" width="5.28515625" style="114" customWidth="1"/>
    <col min="14597" max="14597" width="55" style="114" customWidth="1"/>
    <col min="14598" max="14598" width="18.42578125" style="114" customWidth="1"/>
    <col min="14599" max="14599" width="12.28515625" style="114" customWidth="1"/>
    <col min="14600" max="14600" width="12" style="114" customWidth="1"/>
    <col min="14601" max="14601" width="19.7109375" style="114" customWidth="1"/>
    <col min="14602" max="14602" width="12.140625" style="114" customWidth="1"/>
    <col min="14603" max="14603" width="19.85546875" style="114" customWidth="1"/>
    <col min="14604" max="14604" width="16.5703125" style="114" customWidth="1"/>
    <col min="14605" max="14851" width="9" style="114"/>
    <col min="14852" max="14852" width="5.28515625" style="114" customWidth="1"/>
    <col min="14853" max="14853" width="55" style="114" customWidth="1"/>
    <col min="14854" max="14854" width="18.42578125" style="114" customWidth="1"/>
    <col min="14855" max="14855" width="12.28515625" style="114" customWidth="1"/>
    <col min="14856" max="14856" width="12" style="114" customWidth="1"/>
    <col min="14857" max="14857" width="19.7109375" style="114" customWidth="1"/>
    <col min="14858" max="14858" width="12.140625" style="114" customWidth="1"/>
    <col min="14859" max="14859" width="19.85546875" style="114" customWidth="1"/>
    <col min="14860" max="14860" width="16.5703125" style="114" customWidth="1"/>
    <col min="14861" max="15107" width="9" style="114"/>
    <col min="15108" max="15108" width="5.28515625" style="114" customWidth="1"/>
    <col min="15109" max="15109" width="55" style="114" customWidth="1"/>
    <col min="15110" max="15110" width="18.42578125" style="114" customWidth="1"/>
    <col min="15111" max="15111" width="12.28515625" style="114" customWidth="1"/>
    <col min="15112" max="15112" width="12" style="114" customWidth="1"/>
    <col min="15113" max="15113" width="19.7109375" style="114" customWidth="1"/>
    <col min="15114" max="15114" width="12.140625" style="114" customWidth="1"/>
    <col min="15115" max="15115" width="19.85546875" style="114" customWidth="1"/>
    <col min="15116" max="15116" width="16.5703125" style="114" customWidth="1"/>
    <col min="15117" max="15363" width="9" style="114"/>
    <col min="15364" max="15364" width="5.28515625" style="114" customWidth="1"/>
    <col min="15365" max="15365" width="55" style="114" customWidth="1"/>
    <col min="15366" max="15366" width="18.42578125" style="114" customWidth="1"/>
    <col min="15367" max="15367" width="12.28515625" style="114" customWidth="1"/>
    <col min="15368" max="15368" width="12" style="114" customWidth="1"/>
    <col min="15369" max="15369" width="19.7109375" style="114" customWidth="1"/>
    <col min="15370" max="15370" width="12.140625" style="114" customWidth="1"/>
    <col min="15371" max="15371" width="19.85546875" style="114" customWidth="1"/>
    <col min="15372" max="15372" width="16.5703125" style="114" customWidth="1"/>
    <col min="15373" max="15619" width="9" style="114"/>
    <col min="15620" max="15620" width="5.28515625" style="114" customWidth="1"/>
    <col min="15621" max="15621" width="55" style="114" customWidth="1"/>
    <col min="15622" max="15622" width="18.42578125" style="114" customWidth="1"/>
    <col min="15623" max="15623" width="12.28515625" style="114" customWidth="1"/>
    <col min="15624" max="15624" width="12" style="114" customWidth="1"/>
    <col min="15625" max="15625" width="19.7109375" style="114" customWidth="1"/>
    <col min="15626" max="15626" width="12.140625" style="114" customWidth="1"/>
    <col min="15627" max="15627" width="19.85546875" style="114" customWidth="1"/>
    <col min="15628" max="15628" width="16.5703125" style="114" customWidth="1"/>
    <col min="15629" max="15875" width="9" style="114"/>
    <col min="15876" max="15876" width="5.28515625" style="114" customWidth="1"/>
    <col min="15877" max="15877" width="55" style="114" customWidth="1"/>
    <col min="15878" max="15878" width="18.42578125" style="114" customWidth="1"/>
    <col min="15879" max="15879" width="12.28515625" style="114" customWidth="1"/>
    <col min="15880" max="15880" width="12" style="114" customWidth="1"/>
    <col min="15881" max="15881" width="19.7109375" style="114" customWidth="1"/>
    <col min="15882" max="15882" width="12.140625" style="114" customWidth="1"/>
    <col min="15883" max="15883" width="19.85546875" style="114" customWidth="1"/>
    <col min="15884" max="15884" width="16.5703125" style="114" customWidth="1"/>
    <col min="15885" max="16131" width="9" style="114"/>
    <col min="16132" max="16132" width="5.28515625" style="114" customWidth="1"/>
    <col min="16133" max="16133" width="55" style="114" customWidth="1"/>
    <col min="16134" max="16134" width="18.42578125" style="114" customWidth="1"/>
    <col min="16135" max="16135" width="12.28515625" style="114" customWidth="1"/>
    <col min="16136" max="16136" width="12" style="114" customWidth="1"/>
    <col min="16137" max="16137" width="19.7109375" style="114" customWidth="1"/>
    <col min="16138" max="16138" width="12.140625" style="114" customWidth="1"/>
    <col min="16139" max="16139" width="19.85546875" style="114" customWidth="1"/>
    <col min="16140" max="16140" width="16.5703125" style="114" customWidth="1"/>
    <col min="16141" max="16384" width="9" style="114"/>
  </cols>
  <sheetData>
    <row r="1" spans="1:15" ht="94.5" customHeight="1" x14ac:dyDescent="0.25">
      <c r="A1" s="272" t="s">
        <v>285</v>
      </c>
      <c r="B1" s="272"/>
      <c r="C1" s="272"/>
      <c r="D1" s="272"/>
      <c r="E1" s="272"/>
      <c r="F1" s="272"/>
      <c r="G1" s="272"/>
      <c r="H1" s="119"/>
    </row>
    <row r="2" spans="1:15" ht="4.5" customHeight="1" x14ac:dyDescent="0.25">
      <c r="A2" s="119"/>
      <c r="B2" s="119"/>
      <c r="C2" s="119"/>
      <c r="D2" s="119"/>
      <c r="E2" s="119"/>
      <c r="F2" s="119"/>
      <c r="G2" s="119"/>
      <c r="H2" s="119"/>
    </row>
    <row r="3" spans="1:15" s="119" customFormat="1" x14ac:dyDescent="0.25">
      <c r="A3" s="273" t="s">
        <v>4</v>
      </c>
      <c r="B3" s="274" t="s">
        <v>254</v>
      </c>
      <c r="C3" s="276" t="s">
        <v>53</v>
      </c>
      <c r="D3" s="273" t="s">
        <v>54</v>
      </c>
      <c r="E3" s="278" t="s">
        <v>255</v>
      </c>
      <c r="F3" s="279" t="s">
        <v>256</v>
      </c>
      <c r="G3" s="280" t="s">
        <v>30</v>
      </c>
      <c r="H3" s="159"/>
      <c r="J3" s="119" t="s">
        <v>272</v>
      </c>
      <c r="L3" s="119" t="s">
        <v>273</v>
      </c>
      <c r="N3" s="119" t="s">
        <v>274</v>
      </c>
    </row>
    <row r="4" spans="1:15" s="119" customFormat="1" ht="12.75" customHeight="1" x14ac:dyDescent="0.25">
      <c r="A4" s="273"/>
      <c r="B4" s="275"/>
      <c r="C4" s="277"/>
      <c r="D4" s="273"/>
      <c r="E4" s="278"/>
      <c r="F4" s="279"/>
      <c r="G4" s="280"/>
      <c r="H4" s="159"/>
    </row>
    <row r="5" spans="1:15" s="153" customFormat="1" ht="15.75" x14ac:dyDescent="0.25">
      <c r="A5" s="154">
        <v>1</v>
      </c>
      <c r="B5" s="154">
        <v>2</v>
      </c>
      <c r="C5" s="154">
        <v>3</v>
      </c>
      <c r="D5" s="154">
        <v>4</v>
      </c>
      <c r="E5" s="154">
        <v>5</v>
      </c>
      <c r="F5" s="154" t="s">
        <v>257</v>
      </c>
      <c r="G5" s="154">
        <v>7</v>
      </c>
      <c r="H5" s="160"/>
    </row>
    <row r="6" spans="1:15" s="129" customFormat="1" x14ac:dyDescent="0.25">
      <c r="A6" s="134" t="s">
        <v>258</v>
      </c>
      <c r="B6" s="136" t="s">
        <v>259</v>
      </c>
      <c r="C6" s="152">
        <f>SUM(C7:C9)</f>
        <v>14499.099999999999</v>
      </c>
      <c r="D6" s="134"/>
      <c r="E6" s="133"/>
      <c r="F6" s="158">
        <f>SUM(F7:F9)</f>
        <v>1159928000</v>
      </c>
      <c r="G6" s="151"/>
      <c r="H6" s="161"/>
      <c r="I6" s="149">
        <f>+K6+M6+O6</f>
        <v>1680440000</v>
      </c>
      <c r="J6" s="148"/>
      <c r="K6" s="148">
        <f>SUM(K7:K9)</f>
        <v>540432000</v>
      </c>
      <c r="M6" s="148">
        <f>SUM(M7:M9)</f>
        <v>839400000</v>
      </c>
      <c r="O6" s="148">
        <f>SUM(O7:O9)</f>
        <v>300608000</v>
      </c>
    </row>
    <row r="7" spans="1:15" s="129" customFormat="1" ht="37.5" x14ac:dyDescent="0.25">
      <c r="A7" s="142">
        <v>1</v>
      </c>
      <c r="B7" s="144" t="s">
        <v>260</v>
      </c>
      <c r="C7" s="155">
        <v>11231</v>
      </c>
      <c r="D7" s="142" t="s">
        <v>261</v>
      </c>
      <c r="E7" s="141">
        <v>80000</v>
      </c>
      <c r="F7" s="140">
        <f>C7*E7</f>
        <v>898480000</v>
      </c>
      <c r="G7" s="150"/>
      <c r="H7" s="161"/>
      <c r="I7" s="149"/>
      <c r="J7" s="156">
        <f>+'[2]PA trình (tan)'!K9</f>
        <v>6326.5</v>
      </c>
      <c r="K7" s="157">
        <f>+J7*E7</f>
        <v>506120000</v>
      </c>
      <c r="L7" s="156">
        <f>+'[2]PA trình (Hùng)'!L9</f>
        <v>9342.7999999999993</v>
      </c>
      <c r="M7" s="157">
        <f>+L7*E7</f>
        <v>747424000</v>
      </c>
      <c r="N7" s="137">
        <f>+'[2]PA trình (thuan)'!K9</f>
        <v>1267.2</v>
      </c>
      <c r="O7" s="137">
        <f>+N7*E7</f>
        <v>101376000</v>
      </c>
    </row>
    <row r="8" spans="1:15" s="129" customFormat="1" ht="37.5" x14ac:dyDescent="0.25">
      <c r="A8" s="142">
        <v>2</v>
      </c>
      <c r="B8" s="144" t="s">
        <v>262</v>
      </c>
      <c r="C8" s="155">
        <v>3178.8</v>
      </c>
      <c r="D8" s="142" t="s">
        <v>261</v>
      </c>
      <c r="E8" s="141">
        <v>80000</v>
      </c>
      <c r="F8" s="140">
        <f>C8*E8</f>
        <v>254304000</v>
      </c>
      <c r="G8" s="150"/>
      <c r="H8" s="161"/>
      <c r="I8" s="149"/>
      <c r="J8" s="156">
        <f>+'[2]PA trình (tan)'!L9</f>
        <v>428.90000000000003</v>
      </c>
      <c r="K8" s="157">
        <f t="shared" ref="K8:K9" si="0">+J8*E8</f>
        <v>34312000</v>
      </c>
      <c r="L8" s="156">
        <f>+'[2]PA trình (Hùng)'!M9</f>
        <v>1149.7</v>
      </c>
      <c r="M8" s="157">
        <f t="shared" ref="M8:M9" si="1">+L8*E8</f>
        <v>91976000</v>
      </c>
      <c r="N8" s="137">
        <f>+'[2]PA trình (thuan)'!L9</f>
        <v>2466.4</v>
      </c>
      <c r="O8" s="137">
        <f t="shared" ref="O8:O9" si="2">+N8*E8</f>
        <v>197312000</v>
      </c>
    </row>
    <row r="9" spans="1:15" s="129" customFormat="1" ht="37.5" x14ac:dyDescent="0.25">
      <c r="A9" s="142">
        <v>3</v>
      </c>
      <c r="B9" s="144" t="s">
        <v>263</v>
      </c>
      <c r="C9" s="155">
        <v>89.3</v>
      </c>
      <c r="D9" s="142" t="s">
        <v>261</v>
      </c>
      <c r="E9" s="141">
        <v>80000</v>
      </c>
      <c r="F9" s="140">
        <f>C9*E9</f>
        <v>7144000</v>
      </c>
      <c r="G9" s="150"/>
      <c r="H9" s="161"/>
      <c r="I9" s="149"/>
      <c r="J9" s="157"/>
      <c r="K9" s="157">
        <f t="shared" si="0"/>
        <v>0</v>
      </c>
      <c r="L9" s="137"/>
      <c r="M9" s="137">
        <f t="shared" si="1"/>
        <v>0</v>
      </c>
      <c r="N9" s="137">
        <f>+'[2]PA trình (thuan)'!N9</f>
        <v>24</v>
      </c>
      <c r="O9" s="137">
        <f t="shared" si="2"/>
        <v>1920000</v>
      </c>
    </row>
    <row r="10" spans="1:15" s="129" customFormat="1" ht="26.25" customHeight="1" x14ac:dyDescent="0.25">
      <c r="A10" s="134" t="s">
        <v>264</v>
      </c>
      <c r="B10" s="136" t="s">
        <v>265</v>
      </c>
      <c r="C10" s="147"/>
      <c r="D10" s="142"/>
      <c r="E10" s="133"/>
      <c r="F10" s="132">
        <v>185228500</v>
      </c>
      <c r="G10" s="131"/>
      <c r="H10" s="162"/>
      <c r="I10" s="149">
        <f>+K10+M10+O10</f>
        <v>317085380</v>
      </c>
      <c r="K10" s="130">
        <f>+'[2]PA trình (tan)'!Z9</f>
        <v>84617600</v>
      </c>
      <c r="M10" s="130">
        <f>+'[2]PA trình (Hùng)'!Z9</f>
        <v>108801780</v>
      </c>
      <c r="O10" s="130">
        <f>+'[2]PA trình (thuan)'!Z9</f>
        <v>123666000</v>
      </c>
    </row>
    <row r="11" spans="1:15" s="129" customFormat="1" ht="26.25" customHeight="1" x14ac:dyDescent="0.25">
      <c r="A11" s="134" t="s">
        <v>266</v>
      </c>
      <c r="B11" s="136" t="s">
        <v>267</v>
      </c>
      <c r="C11" s="146"/>
      <c r="D11" s="134"/>
      <c r="E11" s="133"/>
      <c r="F11" s="132">
        <f>SUM(F12:F13)</f>
        <v>6017126499.999999</v>
      </c>
      <c r="G11" s="145"/>
      <c r="H11" s="161"/>
      <c r="I11" s="149">
        <f>+K11+M11+O11</f>
        <v>8707682500</v>
      </c>
      <c r="K11" s="148">
        <f>SUM(K12:K13)</f>
        <v>2803491000</v>
      </c>
      <c r="M11" s="148">
        <f>SUM(M12:M13)</f>
        <v>4354387500</v>
      </c>
      <c r="O11" s="148">
        <f>SUM(O12:O13)</f>
        <v>1549804000.0000002</v>
      </c>
    </row>
    <row r="12" spans="1:15" s="137" customFormat="1" ht="22.5" x14ac:dyDescent="0.25">
      <c r="A12" s="142">
        <v>1</v>
      </c>
      <c r="B12" s="144" t="s">
        <v>283</v>
      </c>
      <c r="C12" s="143">
        <f>C6</f>
        <v>14499.099999999999</v>
      </c>
      <c r="D12" s="142" t="s">
        <v>261</v>
      </c>
      <c r="E12" s="141">
        <v>15000</v>
      </c>
      <c r="F12" s="140">
        <f>C12*E12</f>
        <v>217486499.99999997</v>
      </c>
      <c r="G12" s="139"/>
      <c r="H12" s="163"/>
      <c r="I12" s="138"/>
      <c r="J12" s="156">
        <f>+J7+J8+J9</f>
        <v>6755.4</v>
      </c>
      <c r="K12" s="157">
        <f>+J12*E12</f>
        <v>101331000</v>
      </c>
      <c r="L12" s="156">
        <f>+L7+L8+L9</f>
        <v>10492.5</v>
      </c>
      <c r="M12" s="157">
        <f>+L12*E12</f>
        <v>157387500</v>
      </c>
      <c r="N12" s="137">
        <f>+N7+N8+N9</f>
        <v>3757.6000000000004</v>
      </c>
      <c r="O12" s="137">
        <f>+N12*E12</f>
        <v>56364000.000000007</v>
      </c>
    </row>
    <row r="13" spans="1:15" s="137" customFormat="1" ht="37.5" x14ac:dyDescent="0.25">
      <c r="A13" s="142">
        <v>2</v>
      </c>
      <c r="B13" s="144" t="s">
        <v>284</v>
      </c>
      <c r="C13" s="143">
        <f>+C12</f>
        <v>14499.099999999999</v>
      </c>
      <c r="D13" s="142" t="s">
        <v>261</v>
      </c>
      <c r="E13" s="141">
        <v>400000</v>
      </c>
      <c r="F13" s="140">
        <f>C13*E13</f>
        <v>5799639999.999999</v>
      </c>
      <c r="G13" s="139"/>
      <c r="H13" s="163"/>
      <c r="I13" s="138"/>
      <c r="J13" s="156">
        <f>+J7+J8</f>
        <v>6755.4</v>
      </c>
      <c r="K13" s="157">
        <f t="shared" ref="K13" si="3">+J13*E13</f>
        <v>2702160000</v>
      </c>
      <c r="L13" s="156">
        <f>+L7+L8</f>
        <v>10492.5</v>
      </c>
      <c r="M13" s="157">
        <f t="shared" ref="M13" si="4">+L13*E13</f>
        <v>4197000000</v>
      </c>
      <c r="N13" s="137">
        <f>+N7+N8</f>
        <v>3733.6000000000004</v>
      </c>
      <c r="O13" s="137">
        <f t="shared" ref="O13" si="5">+N13*E13</f>
        <v>1493440000.0000002</v>
      </c>
    </row>
    <row r="14" spans="1:15" s="129" customFormat="1" ht="22.5" customHeight="1" x14ac:dyDescent="0.25">
      <c r="A14" s="134" t="s">
        <v>268</v>
      </c>
      <c r="B14" s="136" t="s">
        <v>349</v>
      </c>
      <c r="C14" s="135"/>
      <c r="D14" s="134"/>
      <c r="E14" s="133"/>
      <c r="F14" s="132">
        <f>F11+F10+F6</f>
        <v>7362282999.999999</v>
      </c>
      <c r="G14" s="131"/>
      <c r="H14" s="162"/>
      <c r="I14" s="130">
        <f>+I11+I10+I6</f>
        <v>10705207880</v>
      </c>
    </row>
    <row r="15" spans="1:15" s="122" customFormat="1" ht="35.25" customHeight="1" x14ac:dyDescent="0.25">
      <c r="A15" s="270" t="s">
        <v>269</v>
      </c>
      <c r="B15" s="270"/>
      <c r="C15" s="128">
        <f>F14</f>
        <v>7362282999.999999</v>
      </c>
      <c r="D15" s="127">
        <v>0.02</v>
      </c>
      <c r="E15" s="126"/>
      <c r="F15" s="164">
        <f>+ROUNDDOWN(C15*D15,-3)</f>
        <v>147245000</v>
      </c>
      <c r="G15" s="126" t="s">
        <v>270</v>
      </c>
      <c r="H15" s="114"/>
    </row>
    <row r="16" spans="1:15" s="122" customFormat="1" x14ac:dyDescent="0.25">
      <c r="A16" s="271" t="s">
        <v>271</v>
      </c>
      <c r="B16" s="271"/>
      <c r="C16" s="125"/>
      <c r="D16" s="125"/>
      <c r="E16" s="125"/>
      <c r="F16" s="168">
        <f>F14+F15</f>
        <v>7509527999.999999</v>
      </c>
      <c r="G16" s="125"/>
      <c r="H16" s="114"/>
    </row>
    <row r="17" spans="1:8" s="122" customFormat="1" x14ac:dyDescent="0.25">
      <c r="A17" s="114"/>
      <c r="B17" s="124"/>
      <c r="C17" s="114"/>
      <c r="D17" s="114"/>
      <c r="E17" s="114"/>
      <c r="F17" s="123"/>
      <c r="G17" s="114"/>
      <c r="H17" s="114"/>
    </row>
    <row r="18" spans="1:8" s="120" customFormat="1" ht="16.5" hidden="1" x14ac:dyDescent="0.25">
      <c r="A18" s="269" t="s">
        <v>275</v>
      </c>
      <c r="B18" s="269"/>
      <c r="C18" s="121"/>
      <c r="D18" s="269" t="s">
        <v>276</v>
      </c>
      <c r="E18" s="269"/>
      <c r="F18" s="269"/>
      <c r="G18" s="269"/>
    </row>
    <row r="19" spans="1:8" s="120" customFormat="1" ht="16.5" hidden="1" x14ac:dyDescent="0.25">
      <c r="A19" s="269" t="s">
        <v>277</v>
      </c>
      <c r="B19" s="269"/>
      <c r="C19" s="121"/>
      <c r="D19" s="269" t="s">
        <v>278</v>
      </c>
      <c r="E19" s="269"/>
      <c r="F19" s="269"/>
      <c r="G19" s="269"/>
    </row>
    <row r="20" spans="1:8" s="120" customFormat="1" ht="16.5" hidden="1" x14ac:dyDescent="0.25">
      <c r="A20" s="269" t="s">
        <v>279</v>
      </c>
      <c r="B20" s="269"/>
      <c r="C20" s="121"/>
      <c r="D20" s="269" t="s">
        <v>280</v>
      </c>
      <c r="E20" s="269"/>
      <c r="F20" s="269"/>
      <c r="G20" s="269"/>
    </row>
    <row r="21" spans="1:8" hidden="1" x14ac:dyDescent="0.25">
      <c r="A21" s="267"/>
      <c r="B21" s="267"/>
      <c r="D21" s="267"/>
      <c r="E21" s="267"/>
      <c r="F21" s="267"/>
      <c r="G21" s="267"/>
    </row>
    <row r="22" spans="1:8" hidden="1" x14ac:dyDescent="0.25">
      <c r="A22" s="267"/>
      <c r="B22" s="267"/>
      <c r="D22" s="267"/>
      <c r="E22" s="267"/>
      <c r="F22" s="267"/>
      <c r="G22" s="267"/>
    </row>
    <row r="23" spans="1:8" hidden="1" x14ac:dyDescent="0.25">
      <c r="A23" s="267"/>
      <c r="B23" s="267"/>
      <c r="D23" s="267"/>
      <c r="E23" s="267"/>
      <c r="F23" s="267"/>
      <c r="G23" s="267"/>
    </row>
    <row r="24" spans="1:8" s="119" customFormat="1" hidden="1" x14ac:dyDescent="0.25">
      <c r="A24" s="268" t="s">
        <v>281</v>
      </c>
      <c r="B24" s="268"/>
      <c r="C24" s="117"/>
      <c r="D24" s="268" t="s">
        <v>282</v>
      </c>
      <c r="E24" s="268"/>
      <c r="F24" s="268"/>
      <c r="G24" s="268"/>
    </row>
  </sheetData>
  <mergeCells count="24">
    <mergeCell ref="A1:G1"/>
    <mergeCell ref="A3:A4"/>
    <mergeCell ref="B3:B4"/>
    <mergeCell ref="C3:C4"/>
    <mergeCell ref="D3:D4"/>
    <mergeCell ref="E3:E4"/>
    <mergeCell ref="F3:F4"/>
    <mergeCell ref="G3:G4"/>
    <mergeCell ref="A18:B18"/>
    <mergeCell ref="D18:G18"/>
    <mergeCell ref="A15:B15"/>
    <mergeCell ref="A16:B16"/>
    <mergeCell ref="A19:B19"/>
    <mergeCell ref="D19:G19"/>
    <mergeCell ref="A23:B23"/>
    <mergeCell ref="D23:G23"/>
    <mergeCell ref="A24:B24"/>
    <mergeCell ref="D24:G24"/>
    <mergeCell ref="A20:B20"/>
    <mergeCell ref="D20:G20"/>
    <mergeCell ref="A21:B21"/>
    <mergeCell ref="D21:G21"/>
    <mergeCell ref="A22:B22"/>
    <mergeCell ref="D22:G22"/>
  </mergeCells>
  <pageMargins left="0.7" right="0.7" top="0.5" bottom="0.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DT PA tổng 38 hộ</vt:lpstr>
      <vt:lpstr>2%</vt:lpstr>
      <vt:lpstr>PA trình</vt:lpstr>
      <vt:lpstr>THKP</vt:lpstr>
      <vt:lpstr>'DT PA tổng 38 hộ'!Print_Titles</vt:lpstr>
      <vt:lpstr>'PA trình'!Print_Titles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 trong</dc:creator>
  <cp:lastModifiedBy>CMS</cp:lastModifiedBy>
  <cp:lastPrinted>2026-05-12T04:24:37Z</cp:lastPrinted>
  <dcterms:created xsi:type="dcterms:W3CDTF">2026-03-17T08:57:06Z</dcterms:created>
  <dcterms:modified xsi:type="dcterms:W3CDTF">2026-05-23T09:50:23Z</dcterms:modified>
</cp:coreProperties>
</file>