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mc:AlternateContent xmlns:mc="http://schemas.openxmlformats.org/markup-compatibility/2006">
    <mc:Choice Requires="x15">
      <x15ac:absPath xmlns:x15ac="http://schemas.microsoft.com/office/spreadsheetml/2010/11/ac" url="C:\Users\Admin\AppData\Local\Temp\Tandan JSC\files\"/>
    </mc:Choice>
  </mc:AlternateContent>
  <xr:revisionPtr revIDLastSave="0" documentId="13_ncr:1_{FF01E6C3-09F8-467A-A74D-7324AE4F4005}" xr6:coauthVersionLast="47" xr6:coauthVersionMax="47" xr10:uidLastSave="{00000000-0000-0000-0000-000000000000}"/>
  <bookViews>
    <workbookView xWindow="-120" yWindow="-120" windowWidth="20730" windowHeight="11160" tabRatio="598" activeTab="1" xr2:uid="{00000000-000D-0000-FFFF-FFFF00000000}"/>
  </bookViews>
  <sheets>
    <sheet name="PA trình PA (2)" sheetId="107" r:id="rId1"/>
    <sheet name="THKP (2)" sheetId="109" r:id="rId2"/>
    <sheet name="2%" sheetId="110" r:id="rId3"/>
  </sheets>
  <externalReferences>
    <externalReference r:id="rId4"/>
  </externalReferences>
  <definedNames>
    <definedName name="_xlnm._FilterDatabase" localSheetId="0" hidden="1">'PA trình PA (2)'!$A$5:$AC$21</definedName>
    <definedName name="_xlnm.Print_Titles" localSheetId="2">'2%'!$4:$5</definedName>
    <definedName name="_xlnm.Print_Titles" localSheetId="0">'PA trình PA (2)'!$3:$4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7" i="110" l="1"/>
  <c r="G36" i="110"/>
  <c r="G35" i="110"/>
  <c r="G34" i="110" s="1"/>
  <c r="G31" i="110"/>
  <c r="G30" i="110" s="1"/>
  <c r="G29" i="110"/>
  <c r="G28" i="110"/>
  <c r="G27" i="110"/>
  <c r="G26" i="110"/>
  <c r="G23" i="110"/>
  <c r="G22" i="110"/>
  <c r="G21" i="110"/>
  <c r="G20" i="110"/>
  <c r="G19" i="110" s="1"/>
  <c r="G18" i="110"/>
  <c r="G17" i="110"/>
  <c r="G16" i="110"/>
  <c r="G15" i="110"/>
  <c r="G14" i="110"/>
  <c r="D13" i="110"/>
  <c r="G13" i="110" s="1"/>
  <c r="F12" i="110"/>
  <c r="G12" i="110" s="1"/>
  <c r="G11" i="110"/>
  <c r="G10" i="110"/>
  <c r="G9" i="110"/>
  <c r="G8" i="110" l="1"/>
  <c r="G25" i="110"/>
  <c r="G7" i="110"/>
  <c r="G6" i="110"/>
  <c r="O10" i="109"/>
  <c r="M10" i="109"/>
  <c r="K10" i="109"/>
  <c r="N9" i="109"/>
  <c r="O9" i="109" s="1"/>
  <c r="M9" i="109"/>
  <c r="K9" i="109"/>
  <c r="F9" i="109"/>
  <c r="N8" i="109"/>
  <c r="O8" i="109" s="1"/>
  <c r="L8" i="109"/>
  <c r="M8" i="109" s="1"/>
  <c r="J8" i="109"/>
  <c r="K8" i="109" s="1"/>
  <c r="F8" i="109"/>
  <c r="N7" i="109"/>
  <c r="O7" i="109" s="1"/>
  <c r="L7" i="109"/>
  <c r="L13" i="109" s="1"/>
  <c r="M13" i="109" s="1"/>
  <c r="J7" i="109"/>
  <c r="F7" i="109"/>
  <c r="C6" i="109"/>
  <c r="C12" i="109" s="1"/>
  <c r="I10" i="109" l="1"/>
  <c r="M7" i="109"/>
  <c r="M6" i="109" s="1"/>
  <c r="O6" i="109"/>
  <c r="J12" i="109"/>
  <c r="K12" i="109" s="1"/>
  <c r="F6" i="109"/>
  <c r="C13" i="109"/>
  <c r="F13" i="109" s="1"/>
  <c r="F12" i="109"/>
  <c r="F11" i="109" s="1"/>
  <c r="K7" i="109"/>
  <c r="K6" i="109" s="1"/>
  <c r="N12" i="109"/>
  <c r="O12" i="109" s="1"/>
  <c r="J13" i="109"/>
  <c r="K13" i="109" s="1"/>
  <c r="N13" i="109"/>
  <c r="O13" i="109" s="1"/>
  <c r="L12" i="109"/>
  <c r="M12" i="109" s="1"/>
  <c r="M11" i="109" s="1"/>
  <c r="K11" i="109" l="1"/>
  <c r="I6" i="109"/>
  <c r="O11" i="109"/>
  <c r="I11" i="109" s="1"/>
  <c r="I14" i="109" s="1"/>
  <c r="P20" i="107" l="1"/>
  <c r="U20" i="107" s="1"/>
  <c r="X20" i="107" s="1"/>
  <c r="P19" i="107"/>
  <c r="Y19" i="107" s="1"/>
  <c r="P18" i="107"/>
  <c r="U18" i="107" s="1"/>
  <c r="X18" i="107" s="1"/>
  <c r="P17" i="107"/>
  <c r="Z17" i="107" s="1"/>
  <c r="P16" i="107"/>
  <c r="Y16" i="107" s="1"/>
  <c r="P15" i="107"/>
  <c r="Y15" i="107" s="1"/>
  <c r="P14" i="107"/>
  <c r="U14" i="107" s="1"/>
  <c r="X14" i="107" s="1"/>
  <c r="P13" i="107"/>
  <c r="U13" i="107" s="1"/>
  <c r="X13" i="107" s="1"/>
  <c r="P12" i="107"/>
  <c r="U12" i="107" s="1"/>
  <c r="X12" i="107" s="1"/>
  <c r="P11" i="107"/>
  <c r="Y11" i="107" s="1"/>
  <c r="P10" i="107"/>
  <c r="Y10" i="107" s="1"/>
  <c r="P9" i="107"/>
  <c r="Y9" i="107" s="1"/>
  <c r="P8" i="107"/>
  <c r="A8" i="107"/>
  <c r="A9" i="107" s="1"/>
  <c r="A10" i="107" s="1"/>
  <c r="A11" i="107" s="1"/>
  <c r="A12" i="107" s="1"/>
  <c r="A13" i="107" s="1"/>
  <c r="A14" i="107" s="1"/>
  <c r="A15" i="107" s="1"/>
  <c r="A16" i="107" s="1"/>
  <c r="A17" i="107" s="1"/>
  <c r="A18" i="107" s="1"/>
  <c r="A19" i="107" s="1"/>
  <c r="A20" i="107" s="1"/>
  <c r="P7" i="107"/>
  <c r="U7" i="107" s="1"/>
  <c r="V6" i="107"/>
  <c r="T6" i="107"/>
  <c r="O6" i="107"/>
  <c r="N6" i="107"/>
  <c r="M6" i="107"/>
  <c r="Z8" i="107" l="1"/>
  <c r="Q8" i="107"/>
  <c r="U16" i="107"/>
  <c r="X16" i="107" s="1"/>
  <c r="S16" i="107"/>
  <c r="S20" i="107"/>
  <c r="Y20" i="107"/>
  <c r="S7" i="107"/>
  <c r="U15" i="107"/>
  <c r="X15" i="107" s="1"/>
  <c r="Y7" i="107"/>
  <c r="Z15" i="107"/>
  <c r="Z11" i="107"/>
  <c r="U10" i="107"/>
  <c r="X10" i="107" s="1"/>
  <c r="Z10" i="107"/>
  <c r="S15" i="107"/>
  <c r="Q16" i="107"/>
  <c r="U9" i="107"/>
  <c r="X9" i="107" s="1"/>
  <c r="Z9" i="107"/>
  <c r="S12" i="107"/>
  <c r="S19" i="107"/>
  <c r="U11" i="107"/>
  <c r="X11" i="107" s="1"/>
  <c r="Y12" i="107"/>
  <c r="Z16" i="107"/>
  <c r="AA16" i="107" s="1"/>
  <c r="AB16" i="107" s="1"/>
  <c r="Q20" i="107"/>
  <c r="Z18" i="107"/>
  <c r="Z13" i="107"/>
  <c r="Q18" i="107"/>
  <c r="S13" i="107"/>
  <c r="S18" i="107"/>
  <c r="Z19" i="107"/>
  <c r="Y13" i="107"/>
  <c r="U8" i="107"/>
  <c r="X8" i="107" s="1"/>
  <c r="Q13" i="107"/>
  <c r="Z7" i="107"/>
  <c r="Z12" i="107"/>
  <c r="P6" i="107"/>
  <c r="Q7" i="107"/>
  <c r="S9" i="107"/>
  <c r="S10" i="107"/>
  <c r="S11" i="107"/>
  <c r="Q12" i="107"/>
  <c r="U17" i="107"/>
  <c r="X17" i="107" s="1"/>
  <c r="Y18" i="107"/>
  <c r="Q19" i="107"/>
  <c r="Z20" i="107"/>
  <c r="X7" i="107"/>
  <c r="Q14" i="107"/>
  <c r="Y14" i="107"/>
  <c r="Y8" i="107"/>
  <c r="S14" i="107"/>
  <c r="Z14" i="107"/>
  <c r="Q17" i="107"/>
  <c r="Y17" i="107"/>
  <c r="S8" i="107"/>
  <c r="S17" i="107"/>
  <c r="AA9" i="107" l="1"/>
  <c r="AA20" i="107"/>
  <c r="AB20" i="107" s="1"/>
  <c r="AA14" i="107"/>
  <c r="AA15" i="107"/>
  <c r="U6" i="107"/>
  <c r="AA11" i="107"/>
  <c r="X6" i="107"/>
  <c r="F10" i="109" s="1"/>
  <c r="F14" i="109" s="1"/>
  <c r="AA18" i="107"/>
  <c r="AB18" i="107" s="1"/>
  <c r="AA10" i="107"/>
  <c r="AA12" i="107"/>
  <c r="AB12" i="107" s="1"/>
  <c r="AA19" i="107"/>
  <c r="AB19" i="107" s="1"/>
  <c r="AA13" i="107"/>
  <c r="AB13" i="107" s="1"/>
  <c r="Y6" i="107"/>
  <c r="AA17" i="107"/>
  <c r="AB17" i="107" s="1"/>
  <c r="Z6" i="107"/>
  <c r="Q6" i="107"/>
  <c r="S6" i="107"/>
  <c r="AA8" i="107"/>
  <c r="AA7" i="107"/>
  <c r="AB14" i="107" l="1"/>
  <c r="C15" i="109"/>
  <c r="F15" i="109" s="1"/>
  <c r="F16" i="109" s="1"/>
  <c r="H15" i="109"/>
  <c r="AB8" i="107"/>
  <c r="AB7" i="107"/>
  <c r="AA6" i="107"/>
  <c r="AB6" i="10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11" authorId="0" shapeId="0" xr:uid="{00000000-0006-0000-0200-000001000000}">
      <text>
        <r>
          <rPr>
            <b/>
            <sz val="9"/>
            <color indexed="81"/>
            <rFont val="Tahoma"/>
            <family val="2"/>
          </rPr>
          <t>Số hộ dân bị ảnh hưởng và các thành phần liên quan: TN, QĐ, Xã….</t>
        </r>
        <r>
          <rPr>
            <sz val="9"/>
            <color indexed="81"/>
            <rFont val="Tahoma"/>
            <family val="2"/>
          </rPr>
          <t xml:space="preserve">
</t>
        </r>
      </text>
    </comment>
    <comment ref="F12" authorId="0" shapeId="0" xr:uid="{00000000-0006-0000-0200-000002000000}">
      <text>
        <r>
          <rPr>
            <b/>
            <sz val="9"/>
            <color indexed="81"/>
            <rFont val="Tahoma"/>
            <family val="2"/>
          </rPr>
          <t>Dựa trên số PA được duyệt (mỗi PA từ 2 đến 3 ngày)</t>
        </r>
        <r>
          <rPr>
            <sz val="9"/>
            <color indexed="81"/>
            <rFont val="Tahoma"/>
            <family val="2"/>
          </rPr>
          <t xml:space="preserve">
</t>
        </r>
      </text>
    </comment>
    <comment ref="B25" authorId="0" shapeId="0" xr:uid="{00000000-0006-0000-0200-000003000000}">
      <text>
        <r>
          <rPr>
            <sz val="9"/>
            <color indexed="81"/>
            <rFont val="Tahoma"/>
            <family val="2"/>
          </rPr>
          <t xml:space="preserve">7% đến 10% dự toán chi
</t>
        </r>
      </text>
    </comment>
    <comment ref="B35" authorId="0" shapeId="0" xr:uid="{00000000-0006-0000-0200-000004000000}">
      <text>
        <r>
          <rPr>
            <b/>
            <sz val="9"/>
            <color indexed="81"/>
            <rFont val="Tahoma"/>
            <family val="2"/>
          </rPr>
          <t>Nội dung này có thể tăng thêm nhân hệ số 2 để chi phí tăng thêm</t>
        </r>
        <r>
          <rPr>
            <sz val="9"/>
            <color indexed="81"/>
            <rFont val="Tahoma"/>
            <family val="2"/>
          </rPr>
          <t xml:space="preserve">
</t>
        </r>
      </text>
    </comment>
    <comment ref="F37" authorId="0" shapeId="0" xr:uid="{00000000-0006-0000-0200-000005000000}">
      <text>
        <r>
          <rPr>
            <b/>
            <sz val="9"/>
            <color indexed="81"/>
            <rFont val="Tahoma"/>
            <family val="2"/>
          </rPr>
          <t>không quá 30h/tháng</t>
        </r>
        <r>
          <rPr>
            <sz val="9"/>
            <color indexed="81"/>
            <rFont val="Tahoma"/>
            <family val="2"/>
          </rPr>
          <t xml:space="preserve">
</t>
        </r>
      </text>
    </comment>
  </commentList>
</comments>
</file>

<file path=xl/sharedStrings.xml><?xml version="1.0" encoding="utf-8"?>
<sst xmlns="http://schemas.openxmlformats.org/spreadsheetml/2006/main" count="233" uniqueCount="160">
  <si>
    <t>STT</t>
  </si>
  <si>
    <t>Ghi chú</t>
  </si>
  <si>
    <t>Số tờ</t>
  </si>
  <si>
    <t>Xứ đồng</t>
  </si>
  <si>
    <t>Khanh Nang</t>
  </si>
  <si>
    <t>NTS</t>
  </si>
  <si>
    <t>LUK</t>
  </si>
  <si>
    <t>52</t>
  </si>
  <si>
    <t>LUC</t>
  </si>
  <si>
    <t>NTS+LUC</t>
  </si>
  <si>
    <t>Loại đất</t>
  </si>
  <si>
    <t>Bãi Dãi</t>
  </si>
  <si>
    <t>Chũng Vằn</t>
  </si>
  <si>
    <t>Nguyễn Thị Toan (Tuấn)</t>
  </si>
  <si>
    <t>Giếng Múc</t>
  </si>
  <si>
    <t>Hà Thị Thắm (Phóng)</t>
  </si>
  <si>
    <t>Hà Văn Đô (Kim)</t>
  </si>
  <si>
    <t>538</t>
  </si>
  <si>
    <t>Số tờ bản đồ</t>
  </si>
  <si>
    <t xml:space="preserve">Diện tích giao </t>
  </si>
  <si>
    <t xml:space="preserve">Số thửa </t>
  </si>
  <si>
    <t>Họ và tên Chủ sử dụng đất</t>
  </si>
  <si>
    <t>chưa thu hồi tờ 52</t>
  </si>
  <si>
    <t>số thửa</t>
  </si>
  <si>
    <t>Theo giấy chứng nhận hoặc sổ địa chính</t>
  </si>
  <si>
    <t>Nguyễn Thi Lan (Chấp)</t>
  </si>
  <si>
    <t>Quy chủ theo sổ mục kê</t>
  </si>
  <si>
    <t>Diện tích bản đồ
 (m2)</t>
  </si>
  <si>
    <t>BĐ BTGPMB</t>
  </si>
  <si>
    <t>DT loại đất thu hồi</t>
  </si>
  <si>
    <t>Đất NN trồng cây hàng năm có trong GCN QSD đất</t>
  </si>
  <si>
    <t>Đất NN trồng cây hàng năm không có trong GCN QSD đất SD ổn định trước 01/7/2004</t>
  </si>
  <si>
    <t>Nguyễn Văn Hiệp (cột 4116)</t>
  </si>
  <si>
    <t>Nguyễn Thị Ba (Chiến)</t>
  </si>
  <si>
    <t>Chệ cầm</t>
  </si>
  <si>
    <t>Nguyễn Văn Ba Q4-T67</t>
  </si>
  <si>
    <t>Nguyễn Văn Thùa (Ý)</t>
  </si>
  <si>
    <t>Hà Thị Khiển (Nguyễn Khắc Hiển)</t>
  </si>
  <si>
    <t>Nguyễn Văn Hiệp (Liễu)</t>
  </si>
  <si>
    <t>Hà Văn Phóng (Q4-T54)</t>
  </si>
  <si>
    <t>Nguyễn Văn Hiệp (Q4-T69)</t>
  </si>
  <si>
    <t>Nguyễn Văn Dũng (đại diện hàng thừa kế thứ nhất của bà Nguyễn Thị Thế)</t>
  </si>
  <si>
    <t>Đỗ Thị Thêu (Kiên)</t>
  </si>
  <si>
    <t>Tổng</t>
  </si>
  <si>
    <t>Đất NTTS không có trong GCNSD ổn định trước 01/7/2004</t>
  </si>
  <si>
    <t>Thành tiền</t>
  </si>
  <si>
    <t>Bồi thường về đât</t>
  </si>
  <si>
    <t>Đơn giá đ/m2</t>
  </si>
  <si>
    <t>Loại tài sản</t>
  </si>
  <si>
    <t>Khối lượng</t>
  </si>
  <si>
    <t>Đơn vị</t>
  </si>
  <si>
    <t>Đơn giá (đ)</t>
  </si>
  <si>
    <t>Bồi thường, hỗ trợ tài sản trên đất</t>
  </si>
  <si>
    <t>Diện tích thu hồi theo thửa</t>
  </si>
  <si>
    <t>Hỗ trợ đào tạo nghề và tìm kiếm việc làm</t>
  </si>
  <si>
    <t>Hỗ trợ ổn định đời sống (15.000đ/m2)</t>
  </si>
  <si>
    <t xml:space="preserve">Các khoản hỗ trợ (đ)	</t>
  </si>
  <si>
    <t>Tổng kinh phí bồi thường, hỗ trợ theo thửa (đ)</t>
  </si>
  <si>
    <t>Tổng kinh phí bồi thường hỗ trợ theo hộ (đ)</t>
  </si>
  <si>
    <t>DT thu hồi theo hộ</t>
  </si>
  <si>
    <t>Lúa</t>
  </si>
  <si>
    <t>Sen lấy hạt</t>
  </si>
  <si>
    <t xml:space="preserve">đ/cây </t>
  </si>
  <si>
    <t>m2</t>
  </si>
  <si>
    <t>Chệ Cầm</t>
  </si>
  <si>
    <t>Đã thu hồi 51,2m2 đất trong SĐC vào đường Trường Chinh</t>
  </si>
  <si>
    <t>27=26</t>
  </si>
  <si>
    <t>26=18+23+24+25</t>
  </si>
  <si>
    <t>TS cây lâu năm trồng sau ngày 01/8/2024</t>
  </si>
  <si>
    <t>Lương Văn Sòi</t>
  </si>
  <si>
    <t>Trần Quốc Hoàn</t>
  </si>
  <si>
    <t>PHÓ GIÁM ĐỐC</t>
  </si>
  <si>
    <t>PHÓ CHỦ TỊCH</t>
  </si>
  <si>
    <t xml:space="preserve"> KT. GIÁM ĐỐC</t>
  </si>
  <si>
    <t>KT. CHỦ TỊCH</t>
  </si>
  <si>
    <t>TM. TRUNG TÂM PTQĐ VÀ CCN TP</t>
  </si>
  <si>
    <t>TM. UBND PHƯỜNG DĨNH KẾ</t>
  </si>
  <si>
    <t>Tổng kinh phí đề nghị phê duyệt</t>
  </si>
  <si>
    <t>(làm tròn)</t>
  </si>
  <si>
    <t xml:space="preserve">Kinh phí thực hiện công tác BTGPMB </t>
  </si>
  <si>
    <t>Tổng kinh phí bồi thường, hỗ trợ</t>
  </si>
  <si>
    <t>IV</t>
  </si>
  <si>
    <r>
      <t>đ/m</t>
    </r>
    <r>
      <rPr>
        <vertAlign val="superscript"/>
        <sz val="14"/>
        <rFont val="Times New Roman"/>
        <family val="1"/>
      </rPr>
      <t>2</t>
    </r>
  </si>
  <si>
    <t>Hỗ trợ chuyển đổi nghề nghiệp và tạo việc làm đất nông nghiệp 400.000đ/m2</t>
  </si>
  <si>
    <t>Hỗ trợ ổn định đời sống  15.000đ/m2</t>
  </si>
  <si>
    <t>Kinh phí hỗ trợ về đất:</t>
  </si>
  <si>
    <t>III</t>
  </si>
  <si>
    <t>Kinh phí bồi thường tài sản trên đất</t>
  </si>
  <si>
    <t>II</t>
  </si>
  <si>
    <t>Đất nông nghiệp nuôi trồng thuỷ sản không giấy tờ sử dụng ổn định trước 01/7/2014</t>
  </si>
  <si>
    <t>Đất nông nghiệp trồng cây hàng năm không giấy tờ sử dụng ổn định trước 01/7/2014</t>
  </si>
  <si>
    <t>Đất nông nghiệp trồng cây hàng năm có trong GCN QSD đất (hoặc sổ địa chính)</t>
  </si>
  <si>
    <t>Kinh phí bồi thường về đất</t>
  </si>
  <si>
    <t>I</t>
  </si>
  <si>
    <r>
      <t>6=3</t>
    </r>
    <r>
      <rPr>
        <sz val="12"/>
        <rFont val="Times New Roman"/>
        <family val="1"/>
      </rPr>
      <t>x56</t>
    </r>
  </si>
  <si>
    <t>Thuần</t>
  </si>
  <si>
    <t>Hùng</t>
  </si>
  <si>
    <t>Tấn</t>
  </si>
  <si>
    <t>Thành tiền (đ)</t>
  </si>
  <si>
    <t>ĐVT</t>
  </si>
  <si>
    <t>Số lượng</t>
  </si>
  <si>
    <t>Mục</t>
  </si>
  <si>
    <r>
      <t>BẢNG TỔNG HỢP KINH PHÍ BT, HT GPMB (ĐỢT 9)
Khi Nhà nước thu hồi đất để thực hiện dự án: Phía Nam, Khu đô thị số 22 thuộc phân khu số 2, 
thành phố Bắc Giang</t>
    </r>
    <r>
      <rPr>
        <i/>
        <sz val="16"/>
        <rFont val="Times New Roman"/>
        <family val="1"/>
      </rPr>
      <t xml:space="preserve"> (nay là phường Bắc Giang, tỉnh Bắc Ninh)</t>
    </r>
    <r>
      <rPr>
        <b/>
        <sz val="16"/>
        <rFont val="Times New Roman"/>
        <family val="1"/>
      </rPr>
      <t xml:space="preserve">
</t>
    </r>
    <r>
      <rPr>
        <i/>
        <sz val="16"/>
        <rFont val="Times New Roman"/>
        <family val="1"/>
      </rPr>
      <t>(Kèm theo Tờ trình số        /TTr-CNBG ngày       /6/2026 của Chi nhánh Trung tâm PTQĐ Bắc Giang)</t>
    </r>
  </si>
  <si>
    <t>ĐVT: 1.000đ</t>
  </si>
  <si>
    <t>TT</t>
  </si>
  <si>
    <t>SL</t>
  </si>
  <si>
    <t xml:space="preserve">Mức chi </t>
  </si>
  <si>
    <t xml:space="preserve">Số ngày </t>
  </si>
  <si>
    <t xml:space="preserve">Thành tiền </t>
  </si>
  <si>
    <t>Dự Toán chi (A+B)</t>
  </si>
  <si>
    <t>A</t>
  </si>
  <si>
    <t>Nội dung chi tổ chức thực hiện bồi thường, hỗ trợ, tái định cư (I+II+…+IX)</t>
  </si>
  <si>
    <t>Chi tổ chức họp với người có đất, chủ sở hữu tài sản trong khu vực thu hồi để phổ biến, tuyên truyền các chính sách, pháp luật về bồi thường, hỗ trợ, tái định cư khi Nhà nước thu hồi đất và tiếp nhận ý kiến, tổ chức vận động người có đất thu hồi, chủ sở hữu tài sản liên quan thực hiện quyết định thu hồi đất thực hiện dự án</t>
  </si>
  <si>
    <t xml:space="preserve">Tuyên truyền triển khai phổ biến chính sách về GPMB </t>
  </si>
  <si>
    <t>đ/người/ngày</t>
  </si>
  <si>
    <t>Chi phí hội nghị xin ý kiến nguồn gốc đất; giải quyết thắc mắc của tổ chức, hộ dân, cá nhân.</t>
  </si>
  <si>
    <t>Họp dân phổ biến chủ trương thu hồi đất, thông báo thu hồi đất, kế hoạch thực hiện công tác BT GPMB và gửi thông báo kiểm kê hiện trạng đến từng hộ dân, cá nhân có đất, tài sản Nhà nước thu hồi</t>
  </si>
  <si>
    <t>Thuê hội trường</t>
  </si>
  <si>
    <t>Đồng/ngày</t>
  </si>
  <si>
    <t>Chi phí khác (nước uống,……)</t>
  </si>
  <si>
    <t>Đồng/buổi</t>
  </si>
  <si>
    <t>Chi điều tra, khảo sát, đo đạc, kiểm đếm theo quy định tại Luật Đất đai năm 2024 gồm: Phát tờ khai, hướng dẫn người bị thiệt hại kê khai; trích đo địa chính thửa đất đối với thửa đất tại nơi chưa có bản đồ địa chính phục vụ bồi thường, giải phóng mặt bằng; đo đạc xác định diện tích thực tế các thửa đất nằm trong ranh giới khu đất thu hồi để thực hiện dự án (nếu có) của từng tổ chức, hộ gia đình, cá nhân làm căn cứ thực hiện việc bồi thường, hỗ trợ, tái định cư khi Nhà nước thu hồi đất trong trường hợp phải đo đạc lại; kiểm kê số lượng nhà, công trình, cây trồng, vật nuôi và tài sản khác bị thiệt hại khi Nhà nước thu hồi đất của từng tổ chức, hộ gia đình, cá nhân; kiểm tra, đối chiếu giữa tờ khai với kết quả kiểm kê, xác định mức độ thiệt hại với từng đối tượng bị thu hồi đất cụ thể; tính toán giá trị thiệt hại về đất đai, nhà, công trình, cây trồng, vật nuôi và tài sản khác, chi phí đăng báo và phát sóng trên đài phát thanh hoặc truyền hình;</t>
  </si>
  <si>
    <t>Phát tờ khai, hướng dẫn công tác kê khai</t>
  </si>
  <si>
    <t>Xác định diện tích đất, kiểm kê số lượng tài sản gắn liền với đất bị thiệt hại khi nhà nước thu hồi đất của từng tổ chức, hộ gia đình, cá nhân</t>
  </si>
  <si>
    <t>Kiểm tra đối chiếu giữa tờ khai với kết quả kiểm kê</t>
  </si>
  <si>
    <t>Tính toán giá trị thiệt hại về đất và tài sản trên đất</t>
  </si>
  <si>
    <t>Chi lập, thẩm định, chấp thuận, phê duyệt, công khai phương án bồi thường, hỗ trợ, tái định cư từ khâu tính toán các chỉ tiêu, xác định mức bồi thường, hỗ trợ đến khâu phê duyệt phương án, thông báo công khai phương án bồi thường, hỗ trợ, tái định cư</t>
  </si>
  <si>
    <t>Chi công khai phương án bồi thường, hỗ trợ, tái định cư…</t>
  </si>
  <si>
    <t>Chi thẩm định phương án bồi thường, hỗ trợ, tái định cư</t>
  </si>
  <si>
    <t>Chi tổ chức chi trả tiền bồi thường, hỗ trợ, tái định cư theo phương án bồi thường, hỗ trợ, tái định cư đã được cơ quan nhà nước có thẩm quyền phê duyệt theo quy định.</t>
  </si>
  <si>
    <t>V</t>
  </si>
  <si>
    <t>Chi phục vụ việc hướng dẫn thực hiện, giải quyết những vướng mắc trong tổ chức thực hiện phương án bồi thường, hỗ trợ, tái định cư đã được cơ quan nhà nước có thẩm quyền phê duyệt theo quy định.</t>
  </si>
  <si>
    <t>VI</t>
  </si>
  <si>
    <t>Chi thuê nhà làm việc, thuê và mua sắm máy móc, thiết bị để thực hiện công tác bồi thường, hỗ trợ, tái định cư của Tổ chức làm nhiệm vụ bồi thường và cơ quan thẩm định.</t>
  </si>
  <si>
    <t>VII</t>
  </si>
  <si>
    <t>Chi in ấn, phô tô tài liệu, văn phòng phẩm, thông tin liên lạc (bưu chính, điện thoại) xăng xe</t>
  </si>
  <si>
    <t>Chi in ấn, phô tô tài liệu, văn phòng phẩm</t>
  </si>
  <si>
    <t>Thông tin liên lạc</t>
  </si>
  <si>
    <t>đ/người/tháng</t>
  </si>
  <si>
    <t>Xăng xe</t>
  </si>
  <si>
    <t>VIII</t>
  </si>
  <si>
    <t>Chi thuê nhân công thực hiện công tác bồi thường, hỗ trợ, tái định cư</t>
  </si>
  <si>
    <t>IX</t>
  </si>
  <si>
    <t>Các nội dung chi khác có liên quan trực tiếp đến việc tổ chức thực hiện bồi thường, hỗ trợ, tái định cư</t>
  </si>
  <si>
    <t>Thuê mướn ô tô trả tiền BT GPMB</t>
  </si>
  <si>
    <t>đ/chuyến/ngày</t>
  </si>
  <si>
    <t>Thuế TNDN, VAT</t>
  </si>
  <si>
    <t>Chi phí khác</t>
  </si>
  <si>
    <t>B</t>
  </si>
  <si>
    <t>Chi tiền lương, các khoản đóng góp theo tiền lương và các khoản phụ cấp lương…</t>
  </si>
  <si>
    <t xml:space="preserve">Chi lương, phụ cấp cán bộ thực hiện công tác BT GPMB </t>
  </si>
  <si>
    <t>Ngày</t>
  </si>
  <si>
    <t xml:space="preserve">Chi  BHXH,YT,TN,CĐ... </t>
  </si>
  <si>
    <t xml:space="preserve">Chi làm thêm giờ </t>
  </si>
  <si>
    <t>Giờ</t>
  </si>
  <si>
    <t>Nội dung công việc theo Điều 27, Nghị định 88/NĐ-CP ngày 15/7/2024; Quyết định 29/2026/QĐ-UBND ngày 08/5/2026</t>
  </si>
  <si>
    <r>
      <t>Chi phí TCTH dự án: Phía Nam, Khu đô thị số 22 thuộc phân khu số 2, 
thành phố Bắc Giang</t>
    </r>
    <r>
      <rPr>
        <i/>
        <sz val="14"/>
        <rFont val="Times New Roman"/>
        <family val="1"/>
      </rPr>
      <t xml:space="preserve"> (nay là tỉnh Bắc Ninh)</t>
    </r>
  </si>
  <si>
    <t xml:space="preserve">Chiều tán cao cây: (h) 50cm≤ h &lt; 150cm </t>
  </si>
  <si>
    <t>(Kèm theo Tờ trình số 167/TTr-CNBG ngày  05/6/2026 của Chi nhánh TTPTQĐ Bắc Giang)</t>
  </si>
  <si>
    <r>
      <t xml:space="preserve">PHƯƠNG ÁN BỒI THƯỜNG, HỖ TRỢ GPMB (ĐỢT 9)
ĐỂ THỰC HIỆN DỰ ÁN PHÍA NAM KĐT SỐ 22 THUỘC PHÂN KHU SỐ 2 TP. BẮC GIANG
</t>
    </r>
    <r>
      <rPr>
        <i/>
        <sz val="18"/>
        <rFont val="Times New Roman"/>
        <family val="1"/>
      </rPr>
      <t>(Kèm theo Tờ trình số 167/TTr-CNBG ngày 05 tháng 6 năm 2026 của Chi nhánh Trung tâm PTQĐ Bắc Giang)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</si>
</sst>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_-* #,##0_-;\-* #,##0_-;_-* &quot;-&quot;_-;_-@_-"/>
    <numFmt numFmtId="165" formatCode="_-* #,##0.00_-;\-* #,##0.00_-;_-* &quot;-&quot;??_-;_-@_-"/>
    <numFmt numFmtId="166" formatCode="0.0"/>
    <numFmt numFmtId="167" formatCode="_-* #,##0.0_-;\-* #,##0.0_-;_-* &quot;-&quot;_-;_-@_-"/>
    <numFmt numFmtId="168" formatCode="_(* #,##0_);_(* \(#,##0\);_(* &quot;-&quot;??_);_(@_)"/>
    <numFmt numFmtId="169" formatCode="#,##0.0"/>
    <numFmt numFmtId="170" formatCode="_(* #,##0.0_);_(* \(#,##0.0\);_(* &quot;-&quot;??_);_(@_)"/>
    <numFmt numFmtId="171" formatCode="_-* #,##0\ _₫_-;\-* #,##0\ _₫_-;_-* &quot;-&quot;??\ _₫_-;_-@_-"/>
    <numFmt numFmtId="172" formatCode="_-* #,##0.00\ _₫_-;\-* #,##0.00\ _₫_-;_-* &quot;-&quot;??\ _₫_-;_-@_-"/>
  </numFmts>
  <fonts count="54"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163"/>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163"/>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theme="1"/>
      <name val="Calibri"/>
      <family val="2"/>
      <charset val="163"/>
      <scheme val="minor"/>
    </font>
    <font>
      <sz val="12"/>
      <name val="Times New Roman"/>
      <family val="1"/>
    </font>
    <font>
      <sz val="10"/>
      <name val=".VnTime"/>
      <family val="2"/>
    </font>
    <font>
      <sz val="11"/>
      <color indexed="8"/>
      <name val="Calibri"/>
      <family val="2"/>
    </font>
    <font>
      <sz val="13"/>
      <name val="Arial"/>
      <family val="2"/>
    </font>
    <font>
      <sz val="11"/>
      <color indexed="8"/>
      <name val="Calibri"/>
      <family val="2"/>
      <charset val="163"/>
    </font>
    <font>
      <sz val="11"/>
      <color theme="1"/>
      <name val="Times New Roman"/>
      <family val="1"/>
    </font>
    <font>
      <b/>
      <sz val="16"/>
      <name val="Times New Roman"/>
      <family val="1"/>
    </font>
    <font>
      <i/>
      <sz val="16"/>
      <name val="Times New Roman"/>
      <family val="1"/>
    </font>
    <font>
      <sz val="14"/>
      <name val="Times New Roman"/>
      <family val="1"/>
      <charset val="163"/>
    </font>
    <font>
      <sz val="14"/>
      <name val="Times New Roman"/>
      <family val="1"/>
    </font>
    <font>
      <b/>
      <sz val="14"/>
      <name val="Times New Roman"/>
      <family val="1"/>
    </font>
    <font>
      <b/>
      <sz val="13"/>
      <name val="Times New Roman"/>
      <family val="1"/>
    </font>
    <font>
      <sz val="14"/>
      <name val=".VnTime"/>
      <family val="2"/>
    </font>
    <font>
      <b/>
      <sz val="14"/>
      <name val=".vntime"/>
      <family val="2"/>
    </font>
    <font>
      <vertAlign val="superscript"/>
      <sz val="14"/>
      <name val="Times New Roman"/>
      <family val="1"/>
    </font>
    <font>
      <b/>
      <sz val="10"/>
      <name val=".VnTime"/>
      <family val="2"/>
    </font>
    <font>
      <i/>
      <sz val="12"/>
      <name val="Times New Roman"/>
      <family val="1"/>
    </font>
    <font>
      <i/>
      <sz val="14"/>
      <name val="Times New Roman"/>
      <family val="1"/>
    </font>
    <font>
      <b/>
      <sz val="12"/>
      <name val="Times New Roman"/>
      <family val="1"/>
    </font>
    <font>
      <b/>
      <sz val="12"/>
      <color rgb="FF000000"/>
      <name val="Times New Roman"/>
      <family val="1"/>
    </font>
    <font>
      <sz val="12"/>
      <color theme="1"/>
      <name val="Times New Roman"/>
      <family val="1"/>
    </font>
    <font>
      <sz val="12"/>
      <color rgb="FF000000"/>
      <name val="Times New Roman"/>
      <family val="1"/>
    </font>
    <font>
      <b/>
      <sz val="9"/>
      <color indexed="81"/>
      <name val="Tahoma"/>
      <family val="2"/>
    </font>
    <font>
      <sz val="9"/>
      <color indexed="81"/>
      <name val="Tahoma"/>
      <family val="2"/>
    </font>
    <font>
      <sz val="16"/>
      <name val="Times New Roman"/>
      <family val="1"/>
    </font>
    <font>
      <i/>
      <sz val="13"/>
      <name val="Times New Roman"/>
      <family val="1"/>
    </font>
    <font>
      <b/>
      <sz val="18"/>
      <name val="Times New Roman"/>
      <family val="1"/>
    </font>
    <font>
      <i/>
      <sz val="18"/>
      <name val="Times New Roman"/>
      <family val="1"/>
    </font>
    <font>
      <sz val="18"/>
      <name val="Times New Roman"/>
      <family val="1"/>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right/>
      <top/>
      <bottom style="thin">
        <color indexed="64"/>
      </bottom>
      <diagonal/>
    </border>
  </borders>
  <cellStyleXfs count="334">
    <xf numFmtId="0" fontId="0" fillId="0" borderId="0"/>
    <xf numFmtId="43" fontId="23" fillId="0" borderId="0" applyFont="0" applyFill="0" applyBorder="0" applyAlignment="0" applyProtection="0"/>
    <xf numFmtId="0" fontId="23" fillId="0" borderId="0"/>
    <xf numFmtId="0" fontId="22" fillId="0" borderId="0"/>
    <xf numFmtId="0" fontId="23" fillId="0" borderId="0"/>
    <xf numFmtId="0" fontId="21" fillId="0" borderId="0"/>
    <xf numFmtId="0" fontId="20" fillId="0" borderId="0"/>
    <xf numFmtId="0" fontId="24" fillId="0" borderId="0"/>
    <xf numFmtId="0" fontId="23" fillId="0" borderId="0"/>
    <xf numFmtId="43" fontId="19" fillId="0" borderId="0" applyFont="0" applyFill="0" applyBorder="0" applyAlignment="0" applyProtection="0"/>
    <xf numFmtId="0" fontId="19" fillId="0" borderId="0"/>
    <xf numFmtId="0" fontId="26" fillId="0" borderId="0"/>
    <xf numFmtId="9" fontId="19" fillId="0" borderId="0" applyFont="0" applyFill="0" applyBorder="0" applyAlignment="0" applyProtection="0"/>
    <xf numFmtId="43" fontId="27" fillId="0" borderId="0" applyFont="0" applyFill="0" applyBorder="0" applyAlignment="0" applyProtection="0"/>
    <xf numFmtId="43" fontId="28" fillId="0" borderId="0" applyFont="0" applyFill="0" applyBorder="0" applyAlignment="0" applyProtection="0"/>
    <xf numFmtId="0" fontId="23" fillId="0" borderId="0"/>
    <xf numFmtId="0" fontId="18" fillId="0" borderId="0"/>
    <xf numFmtId="9"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18" fillId="0" borderId="0"/>
    <xf numFmtId="9" fontId="18" fillId="0" borderId="0" applyFont="0" applyFill="0" applyBorder="0" applyAlignment="0" applyProtection="0"/>
    <xf numFmtId="0" fontId="17" fillId="0" borderId="0"/>
    <xf numFmtId="43" fontId="17" fillId="0" borderId="0" applyFont="0" applyFill="0" applyBorder="0" applyAlignment="0" applyProtection="0"/>
    <xf numFmtId="43" fontId="26" fillId="0" borderId="0" applyFont="0" applyFill="0" applyBorder="0" applyAlignment="0" applyProtection="0"/>
    <xf numFmtId="43" fontId="23" fillId="0" borderId="0" applyFont="0" applyFill="0" applyBorder="0" applyAlignment="0" applyProtection="0"/>
    <xf numFmtId="0" fontId="17" fillId="0" borderId="0"/>
    <xf numFmtId="0" fontId="17" fillId="0" borderId="0"/>
    <xf numFmtId="0" fontId="17" fillId="0" borderId="0"/>
    <xf numFmtId="43" fontId="17" fillId="0" borderId="0" applyFont="0" applyFill="0" applyBorder="0" applyAlignment="0" applyProtection="0"/>
    <xf numFmtId="43" fontId="17" fillId="0" borderId="0" applyFont="0" applyFill="0" applyBorder="0" applyAlignment="0" applyProtection="0"/>
    <xf numFmtId="9" fontId="17"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5" fillId="0" borderId="0"/>
    <xf numFmtId="9" fontId="15" fillId="0" borderId="0" applyFont="0" applyFill="0" applyBorder="0" applyAlignment="0" applyProtection="0"/>
    <xf numFmtId="43"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0" fontId="15" fillId="0" borderId="0"/>
    <xf numFmtId="0" fontId="15" fillId="0" borderId="0"/>
    <xf numFmtId="0" fontId="15" fillId="0" borderId="0"/>
    <xf numFmtId="43" fontId="15" fillId="0" borderId="0" applyFont="0" applyFill="0" applyBorder="0" applyAlignment="0" applyProtection="0"/>
    <xf numFmtId="9" fontId="15" fillId="0" borderId="0" applyFont="0" applyFill="0" applyBorder="0" applyAlignment="0" applyProtection="0"/>
    <xf numFmtId="0" fontId="14" fillId="0" borderId="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0" fontId="13" fillId="0" borderId="0"/>
    <xf numFmtId="0" fontId="13" fillId="0" borderId="0"/>
    <xf numFmtId="0" fontId="13" fillId="0" borderId="0"/>
    <xf numFmtId="43" fontId="13" fillId="0" borderId="0" applyFont="0" applyFill="0" applyBorder="0" applyAlignment="0" applyProtection="0"/>
    <xf numFmtId="0" fontId="28" fillId="0" borderId="0"/>
    <xf numFmtId="0" fontId="29" fillId="0" borderId="0"/>
    <xf numFmtId="0" fontId="27" fillId="0" borderId="0"/>
    <xf numFmtId="43" fontId="29" fillId="0" borderId="0" applyFont="0" applyFill="0" applyBorder="0" applyAlignment="0" applyProtection="0"/>
    <xf numFmtId="0" fontId="23" fillId="0" borderId="0"/>
    <xf numFmtId="43" fontId="27" fillId="0" borderId="0" applyFont="0" applyFill="0" applyBorder="0" applyAlignment="0" applyProtection="0"/>
    <xf numFmtId="0" fontId="27" fillId="0" borderId="0"/>
    <xf numFmtId="0" fontId="27" fillId="0" borderId="0"/>
    <xf numFmtId="0" fontId="27" fillId="0" borderId="0"/>
    <xf numFmtId="0" fontId="23" fillId="0" borderId="0"/>
    <xf numFmtId="0" fontId="12" fillId="0" borderId="0"/>
    <xf numFmtId="43" fontId="12" fillId="0" borderId="0" applyFont="0" applyFill="0" applyBorder="0" applyAlignment="0" applyProtection="0"/>
    <xf numFmtId="0" fontId="11" fillId="0" borderId="0"/>
    <xf numFmtId="43" fontId="11" fillId="0" borderId="0" applyFont="0" applyFill="0" applyBorder="0" applyAlignment="0" applyProtection="0"/>
    <xf numFmtId="43"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1" fillId="0" borderId="0"/>
    <xf numFmtId="165" fontId="23" fillId="0" borderId="0" applyFont="0" applyFill="0" applyBorder="0" applyAlignment="0" applyProtection="0"/>
    <xf numFmtId="0" fontId="11" fillId="0" borderId="0"/>
    <xf numFmtId="0" fontId="11" fillId="0" borderId="0"/>
    <xf numFmtId="0" fontId="11" fillId="0" borderId="0"/>
    <xf numFmtId="0" fontId="10" fillId="0" borderId="0"/>
    <xf numFmtId="165" fontId="11" fillId="0" borderId="0" applyFont="0" applyFill="0" applyBorder="0" applyAlignment="0" applyProtection="0"/>
    <xf numFmtId="9" fontId="11" fillId="0" borderId="0" applyFont="0" applyFill="0" applyBorder="0" applyAlignment="0" applyProtection="0"/>
    <xf numFmtId="165" fontId="27" fillId="0" borderId="0" applyFont="0" applyFill="0" applyBorder="0" applyAlignment="0" applyProtection="0"/>
    <xf numFmtId="165" fontId="28" fillId="0" borderId="0" applyFont="0" applyFill="0" applyBorder="0" applyAlignment="0" applyProtection="0"/>
    <xf numFmtId="0" fontId="11" fillId="0" borderId="0"/>
    <xf numFmtId="9"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0" fontId="11" fillId="0" borderId="0"/>
    <xf numFmtId="9" fontId="11" fillId="0" borderId="0" applyFont="0" applyFill="0" applyBorder="0" applyAlignment="0" applyProtection="0"/>
    <xf numFmtId="165" fontId="11" fillId="0" borderId="0" applyFont="0" applyFill="0" applyBorder="0" applyAlignment="0" applyProtection="0"/>
    <xf numFmtId="165" fontId="26" fillId="0" borderId="0" applyFont="0" applyFill="0" applyBorder="0" applyAlignment="0" applyProtection="0"/>
    <xf numFmtId="165" fontId="23" fillId="0" borderId="0" applyFont="0" applyFill="0" applyBorder="0" applyAlignment="0" applyProtection="0"/>
    <xf numFmtId="0" fontId="11" fillId="0" borderId="0"/>
    <xf numFmtId="0" fontId="11" fillId="0" borderId="0"/>
    <xf numFmtId="165" fontId="11" fillId="0" borderId="0" applyFont="0" applyFill="0" applyBorder="0" applyAlignment="0" applyProtection="0"/>
    <xf numFmtId="165" fontId="11" fillId="0" borderId="0" applyFont="0" applyFill="0" applyBorder="0" applyAlignment="0" applyProtection="0"/>
    <xf numFmtId="9" fontId="11" fillId="0" borderId="0" applyFont="0" applyFill="0" applyBorder="0" applyAlignment="0" applyProtection="0"/>
    <xf numFmtId="0" fontId="11" fillId="0" borderId="0"/>
    <xf numFmtId="165"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0" fontId="11" fillId="0" borderId="0"/>
    <xf numFmtId="0" fontId="11" fillId="0" borderId="0"/>
    <xf numFmtId="165"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165" fontId="1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0" fontId="11" fillId="0" borderId="0"/>
    <xf numFmtId="0" fontId="11" fillId="0" borderId="0"/>
    <xf numFmtId="165" fontId="11" fillId="0" borderId="0" applyFont="0" applyFill="0" applyBorder="0" applyAlignment="0" applyProtection="0"/>
    <xf numFmtId="165" fontId="29" fillId="0" borderId="0" applyFont="0" applyFill="0" applyBorder="0" applyAlignment="0" applyProtection="0"/>
    <xf numFmtId="165" fontId="27" fillId="0" borderId="0" applyFont="0" applyFill="0" applyBorder="0" applyAlignment="0" applyProtection="0"/>
    <xf numFmtId="165" fontId="11" fillId="0" borderId="0" applyFont="0" applyFill="0" applyBorder="0" applyAlignment="0" applyProtection="0"/>
    <xf numFmtId="43" fontId="1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165" fontId="23" fillId="0" borderId="0" applyFont="0" applyFill="0" applyBorder="0" applyAlignment="0" applyProtection="0"/>
    <xf numFmtId="165" fontId="26"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29" fillId="0" borderId="0" applyFont="0" applyFill="0" applyBorder="0" applyAlignment="0" applyProtection="0"/>
    <xf numFmtId="165" fontId="9" fillId="0" borderId="0" applyFont="0" applyFill="0" applyBorder="0" applyAlignment="0" applyProtection="0"/>
    <xf numFmtId="165" fontId="23" fillId="0" borderId="0" applyFont="0" applyFill="0" applyBorder="0" applyAlignment="0" applyProtection="0"/>
    <xf numFmtId="165" fontId="28"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0" fontId="10" fillId="0" borderId="0"/>
    <xf numFmtId="0" fontId="10" fillId="0" borderId="0"/>
    <xf numFmtId="0" fontId="9" fillId="0" borderId="0"/>
    <xf numFmtId="0" fontId="9" fillId="0" borderId="0"/>
    <xf numFmtId="43" fontId="9" fillId="0" borderId="0" applyFont="0" applyFill="0" applyBorder="0" applyAlignment="0" applyProtection="0"/>
    <xf numFmtId="0" fontId="9" fillId="0" borderId="0"/>
    <xf numFmtId="0" fontId="9" fillId="0" borderId="0"/>
    <xf numFmtId="0" fontId="9" fillId="0" borderId="0"/>
    <xf numFmtId="0" fontId="9" fillId="0" borderId="0"/>
    <xf numFmtId="0" fontId="25" fillId="0" borderId="0"/>
    <xf numFmtId="43" fontId="8"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0" fontId="8" fillId="0" borderId="0"/>
    <xf numFmtId="43" fontId="8" fillId="0" borderId="0" applyFont="0" applyFill="0" applyBorder="0" applyAlignment="0" applyProtection="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6" fillId="0" borderId="0"/>
    <xf numFmtId="165"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165" fontId="7" fillId="0" borderId="0" applyFont="0" applyFill="0" applyBorder="0" applyAlignment="0" applyProtection="0"/>
    <xf numFmtId="0" fontId="7" fillId="0" borderId="0"/>
    <xf numFmtId="0" fontId="7" fillId="0" borderId="0"/>
    <xf numFmtId="0" fontId="7" fillId="0" borderId="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0" fontId="7" fillId="0" borderId="0"/>
    <xf numFmtId="165" fontId="7" fillId="0" borderId="0" applyFont="0" applyFill="0" applyBorder="0" applyAlignment="0" applyProtection="0"/>
    <xf numFmtId="9" fontId="7" fillId="0" borderId="0" applyFont="0" applyFill="0" applyBorder="0" applyAlignment="0" applyProtection="0"/>
    <xf numFmtId="0" fontId="7" fillId="0" borderId="0"/>
    <xf numFmtId="9" fontId="7" fillId="0" borderId="0" applyFont="0" applyFill="0" applyBorder="0" applyAlignment="0" applyProtection="0"/>
    <xf numFmtId="165" fontId="7" fillId="0" borderId="0" applyFont="0" applyFill="0" applyBorder="0" applyAlignment="0" applyProtection="0"/>
    <xf numFmtId="0" fontId="7" fillId="0" borderId="0"/>
    <xf numFmtId="165" fontId="7" fillId="0" borderId="0" applyFont="0" applyFill="0" applyBorder="0" applyAlignment="0" applyProtection="0"/>
    <xf numFmtId="0" fontId="7" fillId="0" borderId="0"/>
    <xf numFmtId="0" fontId="7" fillId="0" borderId="0"/>
    <xf numFmtId="0" fontId="7" fillId="0" borderId="0"/>
    <xf numFmtId="0" fontId="7" fillId="0" borderId="0"/>
    <xf numFmtId="165" fontId="7"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165" fontId="7" fillId="0" borderId="0" applyFont="0" applyFill="0" applyBorder="0" applyAlignment="0" applyProtection="0"/>
    <xf numFmtId="0" fontId="7" fillId="0" borderId="0"/>
    <xf numFmtId="165" fontId="7" fillId="0" borderId="0" applyFont="0" applyFill="0" applyBorder="0" applyAlignment="0" applyProtection="0"/>
    <xf numFmtId="0" fontId="7" fillId="0" borderId="0"/>
    <xf numFmtId="0" fontId="7" fillId="0" borderId="0"/>
    <xf numFmtId="0" fontId="7" fillId="0" borderId="0"/>
    <xf numFmtId="0" fontId="7" fillId="0" borderId="0"/>
    <xf numFmtId="165" fontId="7" fillId="0" borderId="0" applyFont="0" applyFill="0" applyBorder="0" applyAlignment="0" applyProtection="0"/>
    <xf numFmtId="0" fontId="7" fillId="0" borderId="0"/>
    <xf numFmtId="165" fontId="7" fillId="0" borderId="0" applyFont="0" applyFill="0" applyBorder="0" applyAlignment="0" applyProtection="0"/>
    <xf numFmtId="0" fontId="7" fillId="0" borderId="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165" fontId="23" fillId="0" borderId="0" applyFont="0" applyFill="0" applyBorder="0" applyAlignment="0" applyProtection="0"/>
    <xf numFmtId="0" fontId="7" fillId="0" borderId="0"/>
    <xf numFmtId="0" fontId="7" fillId="0" borderId="0"/>
    <xf numFmtId="0" fontId="7" fillId="0" borderId="0"/>
    <xf numFmtId="0" fontId="6" fillId="0" borderId="0"/>
    <xf numFmtId="165" fontId="7" fillId="0" borderId="0" applyFont="0" applyFill="0" applyBorder="0" applyAlignment="0" applyProtection="0"/>
    <xf numFmtId="9" fontId="7" fillId="0" borderId="0" applyFont="0" applyFill="0" applyBorder="0" applyAlignment="0" applyProtection="0"/>
    <xf numFmtId="165" fontId="27" fillId="0" borderId="0" applyFont="0" applyFill="0" applyBorder="0" applyAlignment="0" applyProtection="0"/>
    <xf numFmtId="165" fontId="28" fillId="0" borderId="0" applyFont="0" applyFill="0" applyBorder="0" applyAlignment="0" applyProtection="0"/>
    <xf numFmtId="0" fontId="7" fillId="0" borderId="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9" fontId="7" fillId="0" borderId="0" applyFont="0" applyFill="0" applyBorder="0" applyAlignment="0" applyProtection="0"/>
    <xf numFmtId="165" fontId="7" fillId="0" borderId="0" applyFont="0" applyFill="0" applyBorder="0" applyAlignment="0" applyProtection="0"/>
    <xf numFmtId="165" fontId="26" fillId="0" borderId="0" applyFont="0" applyFill="0" applyBorder="0" applyAlignment="0" applyProtection="0"/>
    <xf numFmtId="165" fontId="23" fillId="0" borderId="0" applyFont="0" applyFill="0" applyBorder="0" applyAlignment="0" applyProtection="0"/>
    <xf numFmtId="0" fontId="7" fillId="0" borderId="0"/>
    <xf numFmtId="0" fontId="7" fillId="0" borderId="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0" fontId="7" fillId="0" borderId="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7" fillId="0" borderId="0"/>
    <xf numFmtId="0" fontId="7" fillId="0" borderId="0"/>
    <xf numFmtId="165" fontId="7"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7" fillId="0" borderId="0"/>
    <xf numFmtId="0" fontId="7" fillId="0" borderId="0"/>
    <xf numFmtId="165" fontId="7" fillId="0" borderId="0" applyFont="0" applyFill="0" applyBorder="0" applyAlignment="0" applyProtection="0"/>
    <xf numFmtId="165" fontId="29" fillId="0" borderId="0" applyFont="0" applyFill="0" applyBorder="0" applyAlignment="0" applyProtection="0"/>
    <xf numFmtId="165" fontId="2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6" fillId="0" borderId="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23" fillId="0" borderId="0" applyFont="0" applyFill="0" applyBorder="0" applyAlignment="0" applyProtection="0"/>
    <xf numFmtId="0" fontId="6" fillId="0" borderId="0"/>
    <xf numFmtId="165" fontId="7" fillId="0" borderId="0" applyFont="0" applyFill="0" applyBorder="0" applyAlignment="0" applyProtection="0"/>
    <xf numFmtId="165" fontId="27" fillId="0" borderId="0" applyFont="0" applyFill="0" applyBorder="0" applyAlignment="0" applyProtection="0"/>
    <xf numFmtId="165" fontId="28"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26" fillId="0" borderId="0" applyFont="0" applyFill="0" applyBorder="0" applyAlignment="0" applyProtection="0"/>
    <xf numFmtId="165" fontId="23"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29" fillId="0" borderId="0" applyFont="0" applyFill="0" applyBorder="0" applyAlignment="0" applyProtection="0"/>
    <xf numFmtId="165" fontId="27" fillId="0" borderId="0" applyFont="0" applyFill="0" applyBorder="0" applyAlignment="0" applyProtection="0"/>
    <xf numFmtId="165" fontId="7" fillId="0" borderId="0" applyFont="0" applyFill="0" applyBorder="0" applyAlignment="0" applyProtection="0"/>
    <xf numFmtId="0" fontId="5" fillId="0" borderId="0"/>
    <xf numFmtId="43" fontId="5"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3" fillId="0" borderId="0"/>
    <xf numFmtId="0" fontId="2" fillId="0" borderId="0"/>
    <xf numFmtId="164" fontId="23"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25" fillId="0" borderId="0"/>
    <xf numFmtId="0" fontId="25" fillId="0" borderId="0"/>
  </cellStyleXfs>
  <cellXfs count="156">
    <xf numFmtId="0" fontId="0" fillId="0" borderId="0" xfId="0"/>
    <xf numFmtId="2" fontId="30" fillId="0" borderId="0" xfId="0" applyNumberFormat="1" applyFont="1" applyAlignment="1">
      <alignment horizontal="left" vertical="center" wrapText="1"/>
    </xf>
    <xf numFmtId="1" fontId="30" fillId="0" borderId="0" xfId="0" applyNumberFormat="1" applyFont="1" applyAlignment="1">
      <alignment horizontal="center" vertical="center"/>
    </xf>
    <xf numFmtId="1" fontId="30" fillId="0" borderId="0" xfId="0" applyNumberFormat="1" applyFont="1" applyAlignment="1">
      <alignment horizontal="left" vertical="center" wrapText="1"/>
    </xf>
    <xf numFmtId="166" fontId="30" fillId="0" borderId="0" xfId="0" applyNumberFormat="1" applyFont="1" applyAlignment="1">
      <alignment horizontal="left" vertical="center" wrapText="1"/>
    </xf>
    <xf numFmtId="0" fontId="0" fillId="0" borderId="0" xfId="0" applyAlignment="1">
      <alignment horizontal="left"/>
    </xf>
    <xf numFmtId="2" fontId="33" fillId="0" borderId="0" xfId="0" applyNumberFormat="1" applyFont="1" applyAlignment="1">
      <alignment horizontal="left" vertical="center" wrapText="1"/>
    </xf>
    <xf numFmtId="0" fontId="34" fillId="0" borderId="0" xfId="11" applyFont="1" applyAlignment="1">
      <alignment horizontal="center" vertical="center" wrapText="1"/>
    </xf>
    <xf numFmtId="170" fontId="34" fillId="0" borderId="0" xfId="11" applyNumberFormat="1" applyFont="1" applyAlignment="1">
      <alignment horizontal="right" vertical="center" wrapText="1"/>
    </xf>
    <xf numFmtId="168" fontId="34" fillId="0" borderId="0" xfId="93" applyNumberFormat="1" applyFont="1" applyFill="1" applyBorder="1" applyAlignment="1">
      <alignment horizontal="right" vertical="center" wrapText="1"/>
    </xf>
    <xf numFmtId="170" fontId="35" fillId="0" borderId="0" xfId="11" applyNumberFormat="1" applyFont="1" applyAlignment="1">
      <alignment horizontal="center" vertical="center" wrapText="1"/>
    </xf>
    <xf numFmtId="0" fontId="34" fillId="0" borderId="0" xfId="11" applyFont="1" applyAlignment="1">
      <alignment horizontal="left" vertical="center" wrapText="1"/>
    </xf>
    <xf numFmtId="0" fontId="35" fillId="0" borderId="0" xfId="11" applyFont="1" applyAlignment="1">
      <alignment horizontal="center" vertical="center" wrapText="1"/>
    </xf>
    <xf numFmtId="0" fontId="36" fillId="0" borderId="0" xfId="11" applyFont="1" applyAlignment="1">
      <alignment horizontal="center" vertical="center" wrapText="1"/>
    </xf>
    <xf numFmtId="170" fontId="36" fillId="0" borderId="0" xfId="11" applyNumberFormat="1" applyFont="1" applyAlignment="1">
      <alignment horizontal="center" vertical="center" wrapText="1"/>
    </xf>
    <xf numFmtId="0" fontId="37" fillId="0" borderId="0" xfId="11" applyFont="1" applyAlignment="1">
      <alignment vertical="center" wrapText="1"/>
    </xf>
    <xf numFmtId="3" fontId="34" fillId="0" borderId="0" xfId="11" applyNumberFormat="1" applyFont="1" applyAlignment="1">
      <alignment horizontal="center" vertical="center" wrapText="1"/>
    </xf>
    <xf numFmtId="0" fontId="35" fillId="0" borderId="0" xfId="11" applyFont="1" applyAlignment="1">
      <alignment horizontal="left" vertical="center" wrapText="1"/>
    </xf>
    <xf numFmtId="0" fontId="34" fillId="0" borderId="10" xfId="11" applyFont="1" applyBorder="1" applyAlignment="1">
      <alignment horizontal="center" vertical="center" wrapText="1"/>
    </xf>
    <xf numFmtId="0" fontId="34" fillId="0" borderId="2" xfId="11" applyFont="1" applyBorder="1" applyAlignment="1">
      <alignment horizontal="center" vertical="center" wrapText="1"/>
    </xf>
    <xf numFmtId="3" fontId="35" fillId="0" borderId="2" xfId="11" applyNumberFormat="1" applyFont="1" applyBorder="1" applyAlignment="1">
      <alignment horizontal="right" vertical="center" wrapText="1"/>
    </xf>
    <xf numFmtId="9" fontId="34" fillId="0" borderId="2" xfId="11" applyNumberFormat="1" applyFont="1" applyBorder="1" applyAlignment="1">
      <alignment horizontal="center" vertical="center" wrapText="1"/>
    </xf>
    <xf numFmtId="3" fontId="35" fillId="0" borderId="2" xfId="11" applyNumberFormat="1" applyFont="1" applyBorder="1" applyAlignment="1">
      <alignment horizontal="center" vertical="center" wrapText="1"/>
    </xf>
    <xf numFmtId="0" fontId="38" fillId="0" borderId="0" xfId="332" applyFont="1" applyAlignment="1">
      <alignment vertical="center" wrapText="1"/>
    </xf>
    <xf numFmtId="3" fontId="38" fillId="0" borderId="0" xfId="332" applyNumberFormat="1" applyFont="1" applyAlignment="1">
      <alignment vertical="center" wrapText="1"/>
    </xf>
    <xf numFmtId="3" fontId="35" fillId="0" borderId="0" xfId="332" applyNumberFormat="1" applyFont="1" applyAlignment="1">
      <alignment horizontal="center" vertical="center" wrapText="1"/>
    </xf>
    <xf numFmtId="3" fontId="35" fillId="0" borderId="2" xfId="332" applyNumberFormat="1" applyFont="1" applyBorder="1" applyAlignment="1">
      <alignment horizontal="center" vertical="center" wrapText="1"/>
    </xf>
    <xf numFmtId="3" fontId="35" fillId="0" borderId="1" xfId="332" applyNumberFormat="1" applyFont="1" applyBorder="1" applyAlignment="1">
      <alignment horizontal="right" vertical="center" wrapText="1"/>
    </xf>
    <xf numFmtId="3" fontId="35" fillId="0" borderId="1" xfId="332" applyNumberFormat="1" applyFont="1" applyBorder="1" applyAlignment="1">
      <alignment vertical="center" wrapText="1"/>
    </xf>
    <xf numFmtId="0" fontId="35" fillId="0" borderId="1" xfId="332" applyFont="1" applyBorder="1" applyAlignment="1">
      <alignment horizontal="center" vertical="center" wrapText="1"/>
    </xf>
    <xf numFmtId="170" fontId="35" fillId="0" borderId="1" xfId="122" applyNumberFormat="1" applyFont="1" applyFill="1" applyBorder="1" applyAlignment="1">
      <alignment horizontal="right" vertical="center" wrapText="1"/>
    </xf>
    <xf numFmtId="0" fontId="35" fillId="0" borderId="1" xfId="332" applyFont="1" applyBorder="1" applyAlignment="1">
      <alignment horizontal="left" vertical="center" wrapText="1"/>
    </xf>
    <xf numFmtId="0" fontId="37" fillId="0" borderId="0" xfId="332" applyFont="1" applyAlignment="1">
      <alignment vertical="center" wrapText="1"/>
    </xf>
    <xf numFmtId="168" fontId="37" fillId="0" borderId="0" xfId="332" applyNumberFormat="1" applyFont="1" applyAlignment="1">
      <alignment vertical="center" wrapText="1"/>
    </xf>
    <xf numFmtId="170" fontId="37" fillId="0" borderId="0" xfId="332" applyNumberFormat="1" applyFont="1" applyAlignment="1">
      <alignment vertical="center" wrapText="1"/>
    </xf>
    <xf numFmtId="3" fontId="37" fillId="0" borderId="0" xfId="332" applyNumberFormat="1" applyFont="1" applyAlignment="1">
      <alignment vertical="center" wrapText="1"/>
    </xf>
    <xf numFmtId="3" fontId="34" fillId="0" borderId="0" xfId="332" applyNumberFormat="1" applyFont="1" applyAlignment="1">
      <alignment horizontal="center" vertical="center" wrapText="1"/>
    </xf>
    <xf numFmtId="3" fontId="34" fillId="0" borderId="2" xfId="332" applyNumberFormat="1" applyFont="1" applyBorder="1" applyAlignment="1">
      <alignment horizontal="center" vertical="center" wrapText="1"/>
    </xf>
    <xf numFmtId="3" fontId="34" fillId="0" borderId="1" xfId="332" applyNumberFormat="1" applyFont="1" applyBorder="1" applyAlignment="1">
      <alignment horizontal="right" vertical="center" wrapText="1"/>
    </xf>
    <xf numFmtId="3" fontId="34" fillId="0" borderId="1" xfId="332" applyNumberFormat="1" applyFont="1" applyBorder="1" applyAlignment="1">
      <alignment vertical="center" wrapText="1"/>
    </xf>
    <xf numFmtId="0" fontId="34" fillId="0" borderId="1" xfId="332" applyFont="1" applyBorder="1" applyAlignment="1">
      <alignment horizontal="center" vertical="center" wrapText="1"/>
    </xf>
    <xf numFmtId="170" fontId="34" fillId="0" borderId="1" xfId="122" applyNumberFormat="1" applyFont="1" applyFill="1" applyBorder="1" applyAlignment="1">
      <alignment horizontal="right" vertical="center" wrapText="1"/>
    </xf>
    <xf numFmtId="0" fontId="34" fillId="0" borderId="1" xfId="332" applyFont="1" applyBorder="1" applyAlignment="1">
      <alignment horizontal="left" vertical="center" wrapText="1"/>
    </xf>
    <xf numFmtId="168" fontId="38" fillId="0" borderId="0" xfId="332" applyNumberFormat="1" applyFont="1" applyAlignment="1">
      <alignment vertical="center" wrapText="1"/>
    </xf>
    <xf numFmtId="168" fontId="40" fillId="0" borderId="0" xfId="122" applyNumberFormat="1" applyFont="1" applyFill="1" applyBorder="1" applyAlignment="1">
      <alignment vertical="center" wrapText="1"/>
    </xf>
    <xf numFmtId="0" fontId="35" fillId="0" borderId="0" xfId="332" applyFont="1" applyAlignment="1">
      <alignment horizontal="center" vertical="center" wrapText="1"/>
    </xf>
    <xf numFmtId="0" fontId="35" fillId="0" borderId="2" xfId="332" applyFont="1" applyBorder="1" applyAlignment="1">
      <alignment horizontal="center" vertical="center" wrapText="1"/>
    </xf>
    <xf numFmtId="0" fontId="34" fillId="0" borderId="1" xfId="332" applyFont="1" applyBorder="1" applyAlignment="1">
      <alignment horizontal="right" vertical="center" wrapText="1"/>
    </xf>
    <xf numFmtId="0" fontId="35" fillId="0" borderId="1" xfId="332" applyFont="1" applyBorder="1" applyAlignment="1">
      <alignment horizontal="right" vertical="center" wrapText="1"/>
    </xf>
    <xf numFmtId="0" fontId="35" fillId="0" borderId="11" xfId="332" applyFont="1" applyBorder="1" applyAlignment="1">
      <alignment horizontal="center" vertical="center" wrapText="1"/>
    </xf>
    <xf numFmtId="170" fontId="34" fillId="0" borderId="1" xfId="122" applyNumberFormat="1" applyFont="1" applyFill="1" applyBorder="1" applyAlignment="1">
      <alignment vertical="center" wrapText="1"/>
    </xf>
    <xf numFmtId="0" fontId="35" fillId="0" borderId="12" xfId="332" applyFont="1" applyBorder="1" applyAlignment="1">
      <alignment horizontal="center" vertical="center" wrapText="1"/>
    </xf>
    <xf numFmtId="171" fontId="35" fillId="0" borderId="1" xfId="332" applyNumberFormat="1" applyFont="1" applyBorder="1" applyAlignment="1">
      <alignment horizontal="center" vertical="center" wrapText="1"/>
    </xf>
    <xf numFmtId="172" fontId="35" fillId="0" borderId="1" xfId="332" applyNumberFormat="1" applyFont="1" applyBorder="1" applyAlignment="1">
      <alignment horizontal="center" vertical="center" wrapText="1"/>
    </xf>
    <xf numFmtId="0" fontId="41" fillId="0" borderId="0" xfId="11" applyFont="1" applyAlignment="1">
      <alignment horizontal="center" vertical="center" wrapText="1"/>
    </xf>
    <xf numFmtId="1" fontId="41" fillId="0" borderId="0" xfId="11" applyNumberFormat="1" applyFont="1" applyAlignment="1">
      <alignment horizontal="center" vertical="center" wrapText="1"/>
    </xf>
    <xf numFmtId="1" fontId="41" fillId="0" borderId="1" xfId="11" applyNumberFormat="1" applyFont="1" applyBorder="1" applyAlignment="1">
      <alignment horizontal="center" vertical="center" wrapText="1"/>
    </xf>
    <xf numFmtId="169" fontId="35" fillId="0" borderId="0" xfId="11" applyNumberFormat="1" applyFont="1" applyAlignment="1">
      <alignment horizontal="center" vertical="center" wrapText="1"/>
    </xf>
    <xf numFmtId="43" fontId="34" fillId="0" borderId="0" xfId="1" applyFont="1" applyAlignment="1">
      <alignment horizontal="center" vertical="center" wrapText="1"/>
    </xf>
    <xf numFmtId="3" fontId="35" fillId="0" borderId="10" xfId="11" applyNumberFormat="1" applyFont="1" applyBorder="1" applyAlignment="1">
      <alignment horizontal="right" vertical="center" wrapText="1"/>
    </xf>
    <xf numFmtId="0" fontId="43" fillId="0" borderId="0" xfId="333" applyFont="1" applyAlignment="1">
      <alignment horizontal="center" vertical="center"/>
    </xf>
    <xf numFmtId="3" fontId="43" fillId="0" borderId="1" xfId="333" applyNumberFormat="1" applyFont="1" applyBorder="1" applyAlignment="1">
      <alignment horizontal="center" vertical="center" wrapText="1"/>
    </xf>
    <xf numFmtId="0" fontId="43" fillId="0" borderId="1" xfId="333" applyFont="1" applyBorder="1" applyAlignment="1">
      <alignment horizontal="center" vertical="center" wrapText="1"/>
    </xf>
    <xf numFmtId="168" fontId="43" fillId="0" borderId="1" xfId="93" applyNumberFormat="1" applyFont="1" applyBorder="1" applyAlignment="1">
      <alignment vertical="center" wrapText="1"/>
    </xf>
    <xf numFmtId="168" fontId="0" fillId="0" borderId="0" xfId="0" applyNumberFormat="1"/>
    <xf numFmtId="0" fontId="44" fillId="0" borderId="1" xfId="27" applyFont="1" applyBorder="1" applyAlignment="1">
      <alignment vertical="center"/>
    </xf>
    <xf numFmtId="0" fontId="44" fillId="0" borderId="1" xfId="27" applyFont="1" applyBorder="1" applyAlignment="1">
      <alignment vertical="center" wrapText="1"/>
    </xf>
    <xf numFmtId="0" fontId="25" fillId="0" borderId="1" xfId="333" applyBorder="1" applyAlignment="1">
      <alignment horizontal="center" vertical="center" wrapText="1"/>
    </xf>
    <xf numFmtId="168" fontId="25" fillId="0" borderId="1" xfId="93" applyNumberFormat="1" applyFont="1" applyBorder="1" applyAlignment="1">
      <alignment vertical="center" wrapText="1"/>
    </xf>
    <xf numFmtId="0" fontId="25" fillId="0" borderId="1" xfId="333" applyBorder="1" applyAlignment="1">
      <alignment horizontal="justify" vertical="center" wrapText="1"/>
    </xf>
    <xf numFmtId="0" fontId="45" fillId="0" borderId="1" xfId="27" applyFont="1" applyBorder="1" applyAlignment="1">
      <alignment vertical="center" wrapText="1"/>
    </xf>
    <xf numFmtId="168" fontId="0" fillId="0" borderId="0" xfId="1" applyNumberFormat="1" applyFont="1"/>
    <xf numFmtId="0" fontId="46" fillId="0" borderId="1" xfId="27" applyFont="1" applyBorder="1" applyAlignment="1">
      <alignment vertical="center" wrapText="1"/>
    </xf>
    <xf numFmtId="3" fontId="44" fillId="0" borderId="0" xfId="0" applyNumberFormat="1" applyFont="1"/>
    <xf numFmtId="0" fontId="25" fillId="0" borderId="1" xfId="333" applyBorder="1" applyAlignment="1">
      <alignment horizontal="left" vertical="center" wrapText="1"/>
    </xf>
    <xf numFmtId="0" fontId="25" fillId="0" borderId="1" xfId="333" applyBorder="1" applyAlignment="1">
      <alignment vertical="center" wrapText="1"/>
    </xf>
    <xf numFmtId="0" fontId="44" fillId="0" borderId="1" xfId="27" applyFont="1" applyBorder="1" applyAlignment="1">
      <alignment wrapText="1"/>
    </xf>
    <xf numFmtId="165" fontId="25" fillId="0" borderId="1" xfId="93" applyFont="1" applyBorder="1" applyAlignment="1">
      <alignment horizontal="center" vertical="center" wrapText="1"/>
    </xf>
    <xf numFmtId="0" fontId="43" fillId="0" borderId="1" xfId="333" applyFont="1" applyBorder="1" applyAlignment="1">
      <alignment vertical="center" wrapText="1"/>
    </xf>
    <xf numFmtId="168" fontId="25" fillId="0" borderId="1" xfId="93" applyNumberFormat="1" applyFont="1" applyBorder="1" applyAlignment="1">
      <alignment horizontal="center" vertical="center" wrapText="1"/>
    </xf>
    <xf numFmtId="2" fontId="35" fillId="0" borderId="1" xfId="0" applyNumberFormat="1" applyFont="1" applyBorder="1" applyAlignment="1">
      <alignment horizontal="center" vertical="center" wrapText="1"/>
    </xf>
    <xf numFmtId="168" fontId="35" fillId="0" borderId="1" xfId="1" applyNumberFormat="1" applyFont="1" applyFill="1" applyBorder="1" applyAlignment="1">
      <alignment horizontal="center" vertical="center" wrapText="1"/>
    </xf>
    <xf numFmtId="2" fontId="34" fillId="0" borderId="1" xfId="0" applyNumberFormat="1" applyFont="1" applyBorder="1" applyAlignment="1">
      <alignment horizontal="left" vertical="center" wrapText="1"/>
    </xf>
    <xf numFmtId="0" fontId="49" fillId="0" borderId="0" xfId="0" applyFont="1"/>
    <xf numFmtId="1" fontId="31" fillId="0" borderId="5" xfId="0" applyNumberFormat="1" applyFont="1" applyBorder="1" applyAlignment="1">
      <alignment horizontal="center" vertical="center" wrapText="1"/>
    </xf>
    <xf numFmtId="2" fontId="31" fillId="0" borderId="1" xfId="0" applyNumberFormat="1" applyFont="1" applyBorder="1" applyAlignment="1">
      <alignment horizontal="center" vertical="center" wrapText="1"/>
    </xf>
    <xf numFmtId="1" fontId="31" fillId="0" borderId="1" xfId="0" applyNumberFormat="1" applyFont="1" applyBorder="1" applyAlignment="1">
      <alignment horizontal="center" vertical="center" wrapText="1"/>
    </xf>
    <xf numFmtId="0" fontId="49" fillId="0" borderId="1" xfId="0" applyFont="1" applyBorder="1" applyAlignment="1">
      <alignment horizontal="center"/>
    </xf>
    <xf numFmtId="167" fontId="31" fillId="0" borderId="1" xfId="328" applyNumberFormat="1" applyFont="1" applyFill="1" applyBorder="1" applyAlignment="1">
      <alignment horizontal="center" vertical="center" wrapText="1"/>
    </xf>
    <xf numFmtId="168" fontId="31" fillId="0" borderId="1" xfId="1" applyNumberFormat="1" applyFont="1" applyFill="1" applyBorder="1" applyAlignment="1">
      <alignment horizontal="center" vertical="center" wrapText="1"/>
    </xf>
    <xf numFmtId="2" fontId="31" fillId="0" borderId="1" xfId="0" applyNumberFormat="1" applyFont="1" applyBorder="1" applyAlignment="1">
      <alignment horizontal="left" vertical="center" wrapText="1"/>
    </xf>
    <xf numFmtId="0" fontId="31" fillId="0" borderId="1" xfId="312" applyFont="1" applyBorder="1" applyAlignment="1">
      <alignment horizontal="center" vertical="center" wrapText="1"/>
    </xf>
    <xf numFmtId="1" fontId="49" fillId="0" borderId="7" xfId="0" applyNumberFormat="1" applyFont="1" applyBorder="1" applyAlignment="1">
      <alignment horizontal="center" vertical="center"/>
    </xf>
    <xf numFmtId="2" fontId="49" fillId="0" borderId="2" xfId="0" applyNumberFormat="1" applyFont="1" applyBorder="1" applyAlignment="1">
      <alignment horizontal="left" vertical="center" wrapText="1"/>
    </xf>
    <xf numFmtId="166" fontId="49" fillId="0" borderId="2" xfId="0" applyNumberFormat="1" applyFont="1" applyBorder="1" applyAlignment="1">
      <alignment horizontal="center" vertical="center" wrapText="1"/>
    </xf>
    <xf numFmtId="166" fontId="49" fillId="0" borderId="1" xfId="0" applyNumberFormat="1" applyFont="1" applyBorder="1" applyAlignment="1">
      <alignment horizontal="center" vertical="center"/>
    </xf>
    <xf numFmtId="164" fontId="49" fillId="0" borderId="1" xfId="328" applyFont="1" applyFill="1" applyBorder="1" applyAlignment="1">
      <alignment horizontal="center" vertical="center"/>
    </xf>
    <xf numFmtId="166" fontId="49" fillId="0" borderId="1" xfId="0" applyNumberFormat="1" applyFont="1" applyBorder="1" applyAlignment="1">
      <alignment horizontal="left" vertical="center" wrapText="1"/>
    </xf>
    <xf numFmtId="2" fontId="49" fillId="0" borderId="1" xfId="0" applyNumberFormat="1" applyFont="1" applyBorder="1" applyAlignment="1">
      <alignment horizontal="left" vertical="center" wrapText="1"/>
    </xf>
    <xf numFmtId="166" fontId="49" fillId="0" borderId="1" xfId="0" applyNumberFormat="1" applyFont="1" applyBorder="1" applyAlignment="1">
      <alignment horizontal="center" vertical="center" wrapText="1"/>
    </xf>
    <xf numFmtId="2" fontId="49" fillId="0" borderId="3" xfId="0" applyNumberFormat="1" applyFont="1" applyBorder="1" applyAlignment="1">
      <alignment horizontal="left" vertical="center" wrapText="1"/>
    </xf>
    <xf numFmtId="0" fontId="49" fillId="0" borderId="1" xfId="0" applyFont="1" applyBorder="1"/>
    <xf numFmtId="1" fontId="50" fillId="0" borderId="4" xfId="0" applyNumberFormat="1" applyFont="1" applyBorder="1" applyAlignment="1">
      <alignment horizontal="center" vertical="center" wrapText="1"/>
    </xf>
    <xf numFmtId="1" fontId="50" fillId="0" borderId="1" xfId="0" applyNumberFormat="1" applyFont="1" applyBorder="1" applyAlignment="1">
      <alignment horizontal="center" vertical="center" wrapText="1"/>
    </xf>
    <xf numFmtId="1" fontId="50" fillId="0" borderId="9" xfId="0" applyNumberFormat="1" applyFont="1" applyBorder="1" applyAlignment="1">
      <alignment horizontal="center" vertical="center" wrapText="1"/>
    </xf>
    <xf numFmtId="2" fontId="50" fillId="0" borderId="8" xfId="0" applyNumberFormat="1" applyFont="1" applyBorder="1" applyAlignment="1">
      <alignment horizontal="left" vertical="center" wrapText="1"/>
    </xf>
    <xf numFmtId="0" fontId="50" fillId="0" borderId="0" xfId="0" applyFont="1"/>
    <xf numFmtId="166" fontId="53" fillId="0" borderId="2" xfId="0" applyNumberFormat="1" applyFont="1" applyBorder="1" applyAlignment="1">
      <alignment horizontal="center" vertical="center" wrapText="1"/>
    </xf>
    <xf numFmtId="1" fontId="53" fillId="0" borderId="2" xfId="0" applyNumberFormat="1" applyFont="1" applyBorder="1" applyAlignment="1">
      <alignment horizontal="center" vertical="center" wrapText="1"/>
    </xf>
    <xf numFmtId="1" fontId="53" fillId="0" borderId="2" xfId="0" applyNumberFormat="1" applyFont="1" applyBorder="1" applyAlignment="1">
      <alignment horizontal="center" vertical="center"/>
    </xf>
    <xf numFmtId="166" fontId="53" fillId="0" borderId="2" xfId="0" applyNumberFormat="1" applyFont="1" applyBorder="1" applyAlignment="1">
      <alignment horizontal="center" vertical="center"/>
    </xf>
    <xf numFmtId="2" fontId="53" fillId="0" borderId="2" xfId="0" applyNumberFormat="1" applyFont="1" applyBorder="1" applyAlignment="1">
      <alignment horizontal="center" vertical="center"/>
    </xf>
    <xf numFmtId="166" fontId="53" fillId="0" borderId="1" xfId="0" applyNumberFormat="1" applyFont="1" applyBorder="1" applyAlignment="1">
      <alignment horizontal="center" vertical="center"/>
    </xf>
    <xf numFmtId="1" fontId="53" fillId="0" borderId="1" xfId="0" applyNumberFormat="1" applyFont="1" applyBorder="1" applyAlignment="1">
      <alignment horizontal="left" vertical="center" wrapText="1"/>
    </xf>
    <xf numFmtId="166" fontId="53" fillId="0" borderId="1" xfId="0" applyNumberFormat="1" applyFont="1" applyBorder="1" applyAlignment="1">
      <alignment horizontal="left" vertical="center" wrapText="1"/>
    </xf>
    <xf numFmtId="166" fontId="53" fillId="0" borderId="1" xfId="0" applyNumberFormat="1" applyFont="1" applyBorder="1" applyAlignment="1">
      <alignment horizontal="center" vertical="center" wrapText="1"/>
    </xf>
    <xf numFmtId="2" fontId="53" fillId="0" borderId="1" xfId="0" applyNumberFormat="1" applyFont="1" applyBorder="1" applyAlignment="1">
      <alignment horizontal="left" vertical="center" wrapText="1"/>
    </xf>
    <xf numFmtId="2" fontId="53" fillId="0" borderId="1" xfId="0" applyNumberFormat="1" applyFont="1" applyBorder="1" applyAlignment="1">
      <alignment horizontal="center" vertical="center" wrapText="1"/>
    </xf>
    <xf numFmtId="1" fontId="53" fillId="0" borderId="3" xfId="0" applyNumberFormat="1" applyFont="1" applyBorder="1" applyAlignment="1">
      <alignment horizontal="left" vertical="center" wrapText="1"/>
    </xf>
    <xf numFmtId="166" fontId="53" fillId="0" borderId="3" xfId="0" applyNumberFormat="1" applyFont="1" applyBorder="1" applyAlignment="1">
      <alignment horizontal="left" vertical="center" wrapText="1"/>
    </xf>
    <xf numFmtId="166" fontId="53" fillId="0" borderId="3" xfId="0" applyNumberFormat="1" applyFont="1" applyBorder="1" applyAlignment="1">
      <alignment horizontal="center" vertical="center" wrapText="1"/>
    </xf>
    <xf numFmtId="2" fontId="53" fillId="0" borderId="3" xfId="0" applyNumberFormat="1" applyFont="1" applyBorder="1" applyAlignment="1">
      <alignment horizontal="left" vertical="center" wrapText="1"/>
    </xf>
    <xf numFmtId="2" fontId="53" fillId="0" borderId="3" xfId="0" applyNumberFormat="1" applyFont="1" applyBorder="1" applyAlignment="1">
      <alignment horizontal="center" vertical="center" wrapText="1"/>
    </xf>
    <xf numFmtId="167" fontId="53" fillId="0" borderId="1" xfId="328" applyNumberFormat="1" applyFont="1" applyFill="1" applyBorder="1" applyAlignment="1">
      <alignment horizontal="center" vertical="center" wrapText="1"/>
    </xf>
    <xf numFmtId="164" fontId="53" fillId="0" borderId="1" xfId="328" applyFont="1" applyFill="1" applyBorder="1" applyAlignment="1">
      <alignment horizontal="center" vertical="center"/>
    </xf>
    <xf numFmtId="2" fontId="31" fillId="0" borderId="3" xfId="0" applyNumberFormat="1" applyFont="1" applyBorder="1" applyAlignment="1">
      <alignment horizontal="center" vertical="center" wrapText="1"/>
    </xf>
    <xf numFmtId="2" fontId="31" fillId="0" borderId="4" xfId="0" applyNumberFormat="1" applyFont="1" applyBorder="1" applyAlignment="1">
      <alignment horizontal="center" vertical="center" wrapText="1"/>
    </xf>
    <xf numFmtId="0" fontId="51" fillId="0" borderId="0" xfId="0" applyFont="1" applyAlignment="1">
      <alignment horizontal="center" vertical="center" wrapText="1"/>
    </xf>
    <xf numFmtId="1" fontId="31" fillId="0" borderId="3" xfId="0" applyNumberFormat="1" applyFont="1" applyBorder="1" applyAlignment="1">
      <alignment horizontal="center" vertical="center" wrapText="1"/>
    </xf>
    <xf numFmtId="1" fontId="31" fillId="0" borderId="4" xfId="0" applyNumberFormat="1" applyFont="1" applyBorder="1" applyAlignment="1">
      <alignment horizontal="center" vertical="center" wrapText="1"/>
    </xf>
    <xf numFmtId="0" fontId="31" fillId="0" borderId="1"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4" xfId="0" applyFont="1" applyBorder="1" applyAlignment="1">
      <alignment horizontal="center" vertical="center" wrapText="1"/>
    </xf>
    <xf numFmtId="2" fontId="31" fillId="0" borderId="1" xfId="0" applyNumberFormat="1" applyFont="1" applyBorder="1" applyAlignment="1">
      <alignment horizontal="center" vertical="center" wrapText="1"/>
    </xf>
    <xf numFmtId="2" fontId="31" fillId="0" borderId="6" xfId="0" applyNumberFormat="1" applyFont="1" applyBorder="1" applyAlignment="1">
      <alignment horizontal="center" vertical="center" wrapText="1"/>
    </xf>
    <xf numFmtId="2" fontId="31" fillId="0" borderId="5" xfId="0" applyNumberFormat="1" applyFont="1" applyBorder="1" applyAlignment="1">
      <alignment horizontal="center" vertical="center" wrapText="1"/>
    </xf>
    <xf numFmtId="0" fontId="31" fillId="0" borderId="0" xfId="11" applyFont="1" applyAlignment="1">
      <alignment horizontal="center" vertical="center" wrapText="1"/>
    </xf>
    <xf numFmtId="0" fontId="35" fillId="0" borderId="1" xfId="11" applyFont="1" applyBorder="1" applyAlignment="1">
      <alignment horizontal="center" vertical="center" wrapText="1"/>
    </xf>
    <xf numFmtId="0" fontId="35" fillId="0" borderId="3" xfId="11" applyFont="1" applyBorder="1" applyAlignment="1">
      <alignment horizontal="center" vertical="center" wrapText="1"/>
    </xf>
    <xf numFmtId="0" fontId="35" fillId="0" borderId="4" xfId="11" applyFont="1" applyBorder="1" applyAlignment="1">
      <alignment horizontal="center" vertical="center" wrapText="1"/>
    </xf>
    <xf numFmtId="170" fontId="35" fillId="0" borderId="3" xfId="11" applyNumberFormat="1" applyFont="1" applyBorder="1" applyAlignment="1">
      <alignment horizontal="center" vertical="center" wrapText="1"/>
    </xf>
    <xf numFmtId="170" fontId="35" fillId="0" borderId="4" xfId="11" applyNumberFormat="1" applyFont="1" applyBorder="1" applyAlignment="1">
      <alignment horizontal="center" vertical="center" wrapText="1"/>
    </xf>
    <xf numFmtId="168" fontId="35" fillId="0" borderId="1" xfId="93" applyNumberFormat="1" applyFont="1" applyFill="1" applyBorder="1" applyAlignment="1">
      <alignment horizontal="center" vertical="center" wrapText="1"/>
    </xf>
    <xf numFmtId="170" fontId="35" fillId="0" borderId="1" xfId="11" applyNumberFormat="1" applyFont="1" applyBorder="1" applyAlignment="1">
      <alignment horizontal="center" vertical="center" wrapText="1"/>
    </xf>
    <xf numFmtId="169" fontId="35" fillId="0" borderId="1" xfId="11" applyNumberFormat="1" applyFont="1" applyBorder="1" applyAlignment="1">
      <alignment horizontal="center" vertical="center" wrapText="1"/>
    </xf>
    <xf numFmtId="0" fontId="35" fillId="0" borderId="2" xfId="11" applyFont="1" applyBorder="1" applyAlignment="1">
      <alignment horizontal="left" vertical="center" wrapText="1"/>
    </xf>
    <xf numFmtId="0" fontId="35" fillId="0" borderId="10" xfId="11" applyFont="1" applyBorder="1" applyAlignment="1">
      <alignment horizontal="center" vertical="center" wrapText="1"/>
    </xf>
    <xf numFmtId="0" fontId="36" fillId="0" borderId="0" xfId="11" applyFont="1" applyAlignment="1">
      <alignment horizontal="center" vertical="center" wrapText="1"/>
    </xf>
    <xf numFmtId="0" fontId="34" fillId="0" borderId="0" xfId="11" applyFont="1" applyAlignment="1">
      <alignment horizontal="center" vertical="center" wrapText="1"/>
    </xf>
    <xf numFmtId="0" fontId="35" fillId="0" borderId="0" xfId="11" applyFont="1" applyAlignment="1">
      <alignment horizontal="center" vertical="center" wrapText="1"/>
    </xf>
    <xf numFmtId="0" fontId="43" fillId="0" borderId="1" xfId="333" applyFont="1" applyBorder="1" applyAlignment="1">
      <alignment horizontal="center" vertical="center" wrapText="1"/>
    </xf>
    <xf numFmtId="0" fontId="35" fillId="0" borderId="0" xfId="333" applyFont="1" applyAlignment="1">
      <alignment horizontal="center" vertical="center" wrapText="1"/>
    </xf>
    <xf numFmtId="0" fontId="42" fillId="0" borderId="0" xfId="333" applyFont="1" applyAlignment="1">
      <alignment horizontal="center" vertical="center"/>
    </xf>
    <xf numFmtId="0" fontId="41" fillId="0" borderId="13" xfId="333" applyFont="1" applyBorder="1" applyAlignment="1">
      <alignment horizontal="right" vertical="center"/>
    </xf>
    <xf numFmtId="3" fontId="43" fillId="0" borderId="1" xfId="333" applyNumberFormat="1" applyFont="1" applyBorder="1" applyAlignment="1">
      <alignment horizontal="center" vertical="center" wrapText="1"/>
    </xf>
    <xf numFmtId="168" fontId="43" fillId="0" borderId="1" xfId="93" applyNumberFormat="1" applyFont="1" applyBorder="1" applyAlignment="1">
      <alignment horizontal="center" vertical="center" wrapText="1"/>
    </xf>
  </cellXfs>
  <cellStyles count="334">
    <cellStyle name="Bình thường 2" xfId="2" xr:uid="{00000000-0005-0000-0000-000000000000}"/>
    <cellStyle name="Comma" xfId="1" builtinId="3"/>
    <cellStyle name="Comma [0]" xfId="328" builtinId="6"/>
    <cellStyle name="Comma 10" xfId="77" xr:uid="{00000000-0005-0000-0000-000003000000}"/>
    <cellStyle name="Comma 10 2" xfId="129" xr:uid="{00000000-0005-0000-0000-000004000000}"/>
    <cellStyle name="Comma 10 2 2" xfId="286" xr:uid="{00000000-0005-0000-0000-000005000000}"/>
    <cellStyle name="Comma 10 3" xfId="232" xr:uid="{00000000-0005-0000-0000-000006000000}"/>
    <cellStyle name="Comma 11" xfId="163" xr:uid="{00000000-0005-0000-0000-000007000000}"/>
    <cellStyle name="Comma 2" xfId="9" xr:uid="{00000000-0005-0000-0000-000008000000}"/>
    <cellStyle name="Comma 2 2" xfId="24" xr:uid="{00000000-0005-0000-0000-000009000000}"/>
    <cellStyle name="Comma 2 2 2" xfId="93" xr:uid="{00000000-0005-0000-0000-00000A000000}"/>
    <cellStyle name="Comma 2 2 2 2" xfId="130" xr:uid="{00000000-0005-0000-0000-00000B000000}"/>
    <cellStyle name="Comma 2 2 2 2 2" xfId="294" xr:uid="{00000000-0005-0000-0000-00000C000000}"/>
    <cellStyle name="Comma 2 2 2 3" xfId="248" xr:uid="{00000000-0005-0000-0000-00000D000000}"/>
    <cellStyle name="Comma 2 3" xfId="30" xr:uid="{00000000-0005-0000-0000-00000E000000}"/>
    <cellStyle name="Comma 2 3 2" xfId="55" xr:uid="{00000000-0005-0000-0000-00000F000000}"/>
    <cellStyle name="Comma 2 3 2 2" xfId="120" xr:uid="{00000000-0005-0000-0000-000010000000}"/>
    <cellStyle name="Comma 2 3 2 2 2" xfId="131" xr:uid="{00000000-0005-0000-0000-000011000000}"/>
    <cellStyle name="Comma 2 3 2 2 2 2" xfId="304" xr:uid="{00000000-0005-0000-0000-000012000000}"/>
    <cellStyle name="Comma 2 3 2 2 3" xfId="275" xr:uid="{00000000-0005-0000-0000-000013000000}"/>
    <cellStyle name="Comma 2 3 2 3" xfId="220" xr:uid="{00000000-0005-0000-0000-000014000000}"/>
    <cellStyle name="Comma 2 3 3" xfId="98" xr:uid="{00000000-0005-0000-0000-000015000000}"/>
    <cellStyle name="Comma 2 3 3 2" xfId="132" xr:uid="{00000000-0005-0000-0000-000016000000}"/>
    <cellStyle name="Comma 2 3 3 2 2" xfId="297" xr:uid="{00000000-0005-0000-0000-000017000000}"/>
    <cellStyle name="Comma 2 3 3 3" xfId="253" xr:uid="{00000000-0005-0000-0000-000018000000}"/>
    <cellStyle name="Comma 2 3 4" xfId="195" xr:uid="{00000000-0005-0000-0000-000019000000}"/>
    <cellStyle name="Comma 2 4" xfId="33" xr:uid="{00000000-0005-0000-0000-00001A000000}"/>
    <cellStyle name="Comma 2 4 2" xfId="101" xr:uid="{00000000-0005-0000-0000-00001B000000}"/>
    <cellStyle name="Comma 2 4 2 2" xfId="133" xr:uid="{00000000-0005-0000-0000-00001C000000}"/>
    <cellStyle name="Comma 2 4 2 2 2" xfId="298" xr:uid="{00000000-0005-0000-0000-00001D000000}"/>
    <cellStyle name="Comma 2 4 2 3" xfId="256" xr:uid="{00000000-0005-0000-0000-00001E000000}"/>
    <cellStyle name="Comma 2 4 3" xfId="198" xr:uid="{00000000-0005-0000-0000-00001F000000}"/>
    <cellStyle name="Comma 2 5" xfId="44" xr:uid="{00000000-0005-0000-0000-000020000000}"/>
    <cellStyle name="Comma 2 5 2" xfId="110" xr:uid="{00000000-0005-0000-0000-000021000000}"/>
    <cellStyle name="Comma 2 5 2 2" xfId="134" xr:uid="{00000000-0005-0000-0000-000022000000}"/>
    <cellStyle name="Comma 2 5 2 2 2" xfId="301" xr:uid="{00000000-0005-0000-0000-000023000000}"/>
    <cellStyle name="Comma 2 5 2 3" xfId="265" xr:uid="{00000000-0005-0000-0000-000024000000}"/>
    <cellStyle name="Comma 2 5 3" xfId="209" xr:uid="{00000000-0005-0000-0000-000025000000}"/>
    <cellStyle name="Comma 2 6" xfId="59" xr:uid="{00000000-0005-0000-0000-000026000000}"/>
    <cellStyle name="Comma 2 6 2" xfId="121" xr:uid="{00000000-0005-0000-0000-000027000000}"/>
    <cellStyle name="Comma 2 6 2 2" xfId="135" xr:uid="{00000000-0005-0000-0000-000028000000}"/>
    <cellStyle name="Comma 2 6 2 2 2" xfId="305" xr:uid="{00000000-0005-0000-0000-000029000000}"/>
    <cellStyle name="Comma 2 6 2 3" xfId="276" xr:uid="{00000000-0005-0000-0000-00002A000000}"/>
    <cellStyle name="Comma 2 7" xfId="70" xr:uid="{00000000-0005-0000-0000-00002B000000}"/>
    <cellStyle name="Comma 2 7 2" xfId="126" xr:uid="{00000000-0005-0000-0000-00002C000000}"/>
    <cellStyle name="Comma 2 7 2 2" xfId="171" xr:uid="{00000000-0005-0000-0000-00002D000000}"/>
    <cellStyle name="Comma 2 7 2 3" xfId="282" xr:uid="{00000000-0005-0000-0000-00002E000000}"/>
    <cellStyle name="Comma 2 7 2 3 2" xfId="320" xr:uid="{00000000-0005-0000-0000-00002F000000}"/>
    <cellStyle name="Comma 2 7 3" xfId="225" xr:uid="{00000000-0005-0000-0000-000030000000}"/>
    <cellStyle name="Comma 2 8" xfId="82" xr:uid="{00000000-0005-0000-0000-000031000000}"/>
    <cellStyle name="Comma 2 8 2" xfId="136" xr:uid="{00000000-0005-0000-0000-000032000000}"/>
    <cellStyle name="Comma 2 8 2 2" xfId="288" xr:uid="{00000000-0005-0000-0000-000033000000}"/>
    <cellStyle name="Comma 2 8 3" xfId="237" xr:uid="{00000000-0005-0000-0000-000034000000}"/>
    <cellStyle name="Comma 2 9" xfId="180" xr:uid="{00000000-0005-0000-0000-000035000000}"/>
    <cellStyle name="Comma 3" xfId="14" xr:uid="{00000000-0005-0000-0000-000036000000}"/>
    <cellStyle name="Comma 3 2" xfId="25" xr:uid="{00000000-0005-0000-0000-000037000000}"/>
    <cellStyle name="Comma 3 2 2" xfId="94" xr:uid="{00000000-0005-0000-0000-000038000000}"/>
    <cellStyle name="Comma 3 2 2 2" xfId="137" xr:uid="{00000000-0005-0000-0000-000039000000}"/>
    <cellStyle name="Comma 3 2 2 2 2" xfId="295" xr:uid="{00000000-0005-0000-0000-00003A000000}"/>
    <cellStyle name="Comma 3 2 2 3" xfId="249" xr:uid="{00000000-0005-0000-0000-00003B000000}"/>
    <cellStyle name="Comma 3 3" xfId="85" xr:uid="{00000000-0005-0000-0000-00003C000000}"/>
    <cellStyle name="Comma 3 3 2" xfId="138" xr:uid="{00000000-0005-0000-0000-00003D000000}"/>
    <cellStyle name="Comma 3 3 2 2" xfId="290" xr:uid="{00000000-0005-0000-0000-00003E000000}"/>
    <cellStyle name="Comma 3 3 3" xfId="240" xr:uid="{00000000-0005-0000-0000-00003F000000}"/>
    <cellStyle name="Comma 4" xfId="13" xr:uid="{00000000-0005-0000-0000-000040000000}"/>
    <cellStyle name="Comma 4 2" xfId="61" xr:uid="{00000000-0005-0000-0000-000041000000}"/>
    <cellStyle name="Comma 4 2 2" xfId="122" xr:uid="{00000000-0005-0000-0000-000042000000}"/>
    <cellStyle name="Comma 4 2 2 2" xfId="139" xr:uid="{00000000-0005-0000-0000-000043000000}"/>
    <cellStyle name="Comma 4 2 2 2 2" xfId="306" xr:uid="{00000000-0005-0000-0000-000044000000}"/>
    <cellStyle name="Comma 4 2 2 3" xfId="277" xr:uid="{00000000-0005-0000-0000-000045000000}"/>
    <cellStyle name="Comma 4 3" xfId="84" xr:uid="{00000000-0005-0000-0000-000046000000}"/>
    <cellStyle name="Comma 4 3 2" xfId="140" xr:uid="{00000000-0005-0000-0000-000047000000}"/>
    <cellStyle name="Comma 4 3 2 2" xfId="289" xr:uid="{00000000-0005-0000-0000-000048000000}"/>
    <cellStyle name="Comma 4 3 3" xfId="239" xr:uid="{00000000-0005-0000-0000-000049000000}"/>
    <cellStyle name="Comma 5" xfId="18" xr:uid="{00000000-0005-0000-0000-00004A000000}"/>
    <cellStyle name="Comma 5 2" xfId="29" xr:uid="{00000000-0005-0000-0000-00004B000000}"/>
    <cellStyle name="Comma 5 2 2" xfId="97" xr:uid="{00000000-0005-0000-0000-00004C000000}"/>
    <cellStyle name="Comma 5 2 2 2" xfId="141" xr:uid="{00000000-0005-0000-0000-00004D000000}"/>
    <cellStyle name="Comma 5 2 2 2 2" xfId="296" xr:uid="{00000000-0005-0000-0000-00004E000000}"/>
    <cellStyle name="Comma 5 2 2 3" xfId="252" xr:uid="{00000000-0005-0000-0000-00004F000000}"/>
    <cellStyle name="Comma 5 2 3" xfId="194" xr:uid="{00000000-0005-0000-0000-000050000000}"/>
    <cellStyle name="Comma 5 3" xfId="88" xr:uid="{00000000-0005-0000-0000-000051000000}"/>
    <cellStyle name="Comma 5 3 2" xfId="142" xr:uid="{00000000-0005-0000-0000-000052000000}"/>
    <cellStyle name="Comma 5 3 2 2" xfId="291" xr:uid="{00000000-0005-0000-0000-000053000000}"/>
    <cellStyle name="Comma 5 3 3" xfId="243" xr:uid="{00000000-0005-0000-0000-000054000000}"/>
    <cellStyle name="Comma 5 4" xfId="185" xr:uid="{00000000-0005-0000-0000-000055000000}"/>
    <cellStyle name="Comma 6" xfId="19" xr:uid="{00000000-0005-0000-0000-000056000000}"/>
    <cellStyle name="Comma 6 2" xfId="89" xr:uid="{00000000-0005-0000-0000-000057000000}"/>
    <cellStyle name="Comma 6 2 2" xfId="143" xr:uid="{00000000-0005-0000-0000-000058000000}"/>
    <cellStyle name="Comma 6 2 2 2" xfId="292" xr:uid="{00000000-0005-0000-0000-000059000000}"/>
    <cellStyle name="Comma 6 2 3" xfId="244" xr:uid="{00000000-0005-0000-0000-00005A000000}"/>
    <cellStyle name="Comma 6 3" xfId="186" xr:uid="{00000000-0005-0000-0000-00005B000000}"/>
    <cellStyle name="Comma 7" xfId="23" xr:uid="{00000000-0005-0000-0000-00005C000000}"/>
    <cellStyle name="Comma 7 2" xfId="39" xr:uid="{00000000-0005-0000-0000-00005D000000}"/>
    <cellStyle name="Comma 7 2 2" xfId="50" xr:uid="{00000000-0005-0000-0000-00005E000000}"/>
    <cellStyle name="Comma 7 2 2 2" xfId="75" xr:uid="{00000000-0005-0000-0000-00005F000000}"/>
    <cellStyle name="Comma 7 2 2 2 2" xfId="125" xr:uid="{00000000-0005-0000-0000-000060000000}"/>
    <cellStyle name="Comma 7 2 2 2 2 2" xfId="167" xr:uid="{00000000-0005-0000-0000-000061000000}"/>
    <cellStyle name="Comma 7 2 2 2 2 2 2" xfId="313" xr:uid="{00000000-0005-0000-0000-000062000000}"/>
    <cellStyle name="Comma 7 2 2 2 2 3" xfId="285" xr:uid="{00000000-0005-0000-0000-000063000000}"/>
    <cellStyle name="Comma 7 2 2 2 2 3 2" xfId="319" xr:uid="{00000000-0005-0000-0000-000064000000}"/>
    <cellStyle name="Comma 7 2 2 2 3" xfId="230" xr:uid="{00000000-0005-0000-0000-000065000000}"/>
    <cellStyle name="Comma 7 2 2 3" xfId="115" xr:uid="{00000000-0005-0000-0000-000066000000}"/>
    <cellStyle name="Comma 7 2 2 3 2" xfId="144" xr:uid="{00000000-0005-0000-0000-000067000000}"/>
    <cellStyle name="Comma 7 2 2 3 2 2" xfId="303" xr:uid="{00000000-0005-0000-0000-000068000000}"/>
    <cellStyle name="Comma 7 2 2 3 3" xfId="270" xr:uid="{00000000-0005-0000-0000-000069000000}"/>
    <cellStyle name="Comma 7 2 2 4" xfId="215" xr:uid="{00000000-0005-0000-0000-00006A000000}"/>
    <cellStyle name="Comma 7 2 3" xfId="67" xr:uid="{00000000-0005-0000-0000-00006B000000}"/>
    <cellStyle name="Comma 7 2 3 2" xfId="123" xr:uid="{00000000-0005-0000-0000-00006C000000}"/>
    <cellStyle name="Comma 7 2 3 2 2" xfId="145" xr:uid="{00000000-0005-0000-0000-00006D000000}"/>
    <cellStyle name="Comma 7 2 3 2 2 2" xfId="307" xr:uid="{00000000-0005-0000-0000-00006E000000}"/>
    <cellStyle name="Comma 7 2 3 2 3" xfId="278" xr:uid="{00000000-0005-0000-0000-00006F000000}"/>
    <cellStyle name="Comma 7 2 3 3" xfId="222" xr:uid="{00000000-0005-0000-0000-000070000000}"/>
    <cellStyle name="Comma 7 2 4" xfId="73" xr:uid="{00000000-0005-0000-0000-000071000000}"/>
    <cellStyle name="Comma 7 2 4 2" xfId="146" xr:uid="{00000000-0005-0000-0000-000072000000}"/>
    <cellStyle name="Comma 7 2 4 2 2" xfId="283" xr:uid="{00000000-0005-0000-0000-000073000000}"/>
    <cellStyle name="Comma 7 2 4 3" xfId="228" xr:uid="{00000000-0005-0000-0000-000074000000}"/>
    <cellStyle name="Comma 7 2 5" xfId="105" xr:uid="{00000000-0005-0000-0000-000075000000}"/>
    <cellStyle name="Comma 7 2 5 2" xfId="147" xr:uid="{00000000-0005-0000-0000-000076000000}"/>
    <cellStyle name="Comma 7 2 5 2 2" xfId="300" xr:uid="{00000000-0005-0000-0000-000077000000}"/>
    <cellStyle name="Comma 7 2 5 3" xfId="260" xr:uid="{00000000-0005-0000-0000-000078000000}"/>
    <cellStyle name="Comma 7 2 6" xfId="204" xr:uid="{00000000-0005-0000-0000-000079000000}"/>
    <cellStyle name="Comma 7 3" xfId="69" xr:uid="{00000000-0005-0000-0000-00007A000000}"/>
    <cellStyle name="Comma 7 3 2" xfId="148" xr:uid="{00000000-0005-0000-0000-00007B000000}"/>
    <cellStyle name="Comma 7 3 2 2" xfId="281" xr:uid="{00000000-0005-0000-0000-00007C000000}"/>
    <cellStyle name="Comma 7 3 3" xfId="224" xr:uid="{00000000-0005-0000-0000-00007D000000}"/>
    <cellStyle name="Comma 7 4" xfId="92" xr:uid="{00000000-0005-0000-0000-00007E000000}"/>
    <cellStyle name="Comma 7 4 2" xfId="149" xr:uid="{00000000-0005-0000-0000-00007F000000}"/>
    <cellStyle name="Comma 7 4 2 2" xfId="293" xr:uid="{00000000-0005-0000-0000-000080000000}"/>
    <cellStyle name="Comma 7 4 3" xfId="247" xr:uid="{00000000-0005-0000-0000-000081000000}"/>
    <cellStyle name="Comma 7 5" xfId="190" xr:uid="{00000000-0005-0000-0000-000082000000}"/>
    <cellStyle name="Comma 7 6" xfId="309" xr:uid="{00000000-0005-0000-0000-000083000000}"/>
    <cellStyle name="Comma 7 8" xfId="331" xr:uid="{00000000-0005-0000-0000-000084000000}"/>
    <cellStyle name="Comma 8" xfId="37" xr:uid="{00000000-0005-0000-0000-000085000000}"/>
    <cellStyle name="Comma 8 2" xfId="74" xr:uid="{00000000-0005-0000-0000-000086000000}"/>
    <cellStyle name="Comma 8 2 2" xfId="150" xr:uid="{00000000-0005-0000-0000-000087000000}"/>
    <cellStyle name="Comma 8 2 2 2" xfId="284" xr:uid="{00000000-0005-0000-0000-000088000000}"/>
    <cellStyle name="Comma 8 2 3" xfId="229" xr:uid="{00000000-0005-0000-0000-000089000000}"/>
    <cellStyle name="Comma 8 3" xfId="104" xr:uid="{00000000-0005-0000-0000-00008A000000}"/>
    <cellStyle name="Comma 8 3 2" xfId="151" xr:uid="{00000000-0005-0000-0000-00008B000000}"/>
    <cellStyle name="Comma 8 3 2 2" xfId="299" xr:uid="{00000000-0005-0000-0000-00008C000000}"/>
    <cellStyle name="Comma 8 3 3" xfId="259" xr:uid="{00000000-0005-0000-0000-00008D000000}"/>
    <cellStyle name="Comma 8 4" xfId="157" xr:uid="{00000000-0005-0000-0000-00008E000000}"/>
    <cellStyle name="Comma 8 4 2" xfId="166" xr:uid="{00000000-0005-0000-0000-00008F000000}"/>
    <cellStyle name="Comma 8 4 2 2" xfId="311" xr:uid="{00000000-0005-0000-0000-000090000000}"/>
    <cellStyle name="Comma 8 5" xfId="202" xr:uid="{00000000-0005-0000-0000-000091000000}"/>
    <cellStyle name="Comma 9" xfId="48" xr:uid="{00000000-0005-0000-0000-000092000000}"/>
    <cellStyle name="Comma 9 2" xfId="114" xr:uid="{00000000-0005-0000-0000-000093000000}"/>
    <cellStyle name="Comma 9 2 2" xfId="152" xr:uid="{00000000-0005-0000-0000-000094000000}"/>
    <cellStyle name="Comma 9 2 2 2" xfId="302" xr:uid="{00000000-0005-0000-0000-000095000000}"/>
    <cellStyle name="Comma 9 2 3" xfId="269" xr:uid="{00000000-0005-0000-0000-000096000000}"/>
    <cellStyle name="Comma 9 3" xfId="124" xr:uid="{00000000-0005-0000-0000-000097000000}"/>
    <cellStyle name="Comma 9 3 2" xfId="279" xr:uid="{00000000-0005-0000-0000-000098000000}"/>
    <cellStyle name="Comma 9 4" xfId="213" xr:uid="{00000000-0005-0000-0000-000099000000}"/>
    <cellStyle name="Normal" xfId="0" builtinId="0"/>
    <cellStyle name="Normal 10" xfId="47" xr:uid="{00000000-0005-0000-0000-00009B000000}"/>
    <cellStyle name="Normal 10 2" xfId="113" xr:uid="{00000000-0005-0000-0000-00009C000000}"/>
    <cellStyle name="Normal 10 2 2" xfId="268" xr:uid="{00000000-0005-0000-0000-00009D000000}"/>
    <cellStyle name="Normal 10 3" xfId="212" xr:uid="{00000000-0005-0000-0000-00009E000000}"/>
    <cellStyle name="Normal 11" xfId="58" xr:uid="{00000000-0005-0000-0000-00009F000000}"/>
    <cellStyle name="Normal 12" xfId="164" xr:uid="{00000000-0005-0000-0000-0000A0000000}"/>
    <cellStyle name="Normal 13" xfId="308" xr:uid="{00000000-0005-0000-0000-0000A1000000}"/>
    <cellStyle name="Normal 14" xfId="327" xr:uid="{00000000-0005-0000-0000-0000A2000000}"/>
    <cellStyle name="Normal 2" xfId="3" xr:uid="{00000000-0005-0000-0000-0000A3000000}"/>
    <cellStyle name="Normal 2 2" xfId="4" xr:uid="{00000000-0005-0000-0000-0000A4000000}"/>
    <cellStyle name="Normal 2 2 4" xfId="333" xr:uid="{00000000-0005-0000-0000-0000A5000000}"/>
    <cellStyle name="Normal 2 3" xfId="6" xr:uid="{00000000-0005-0000-0000-0000A6000000}"/>
    <cellStyle name="Normal 2 3 2" xfId="27" xr:uid="{00000000-0005-0000-0000-0000A7000000}"/>
    <cellStyle name="Normal 2 3 2 2" xfId="43" xr:uid="{00000000-0005-0000-0000-0000A8000000}"/>
    <cellStyle name="Normal 2 3 2 2 2" xfId="53" xr:uid="{00000000-0005-0000-0000-0000A9000000}"/>
    <cellStyle name="Normal 2 3 2 2 2 2" xfId="118" xr:uid="{00000000-0005-0000-0000-0000AA000000}"/>
    <cellStyle name="Normal 2 3 2 2 2 2 2" xfId="273" xr:uid="{00000000-0005-0000-0000-0000AB000000}"/>
    <cellStyle name="Normal 2 3 2 2 2 3" xfId="218" xr:uid="{00000000-0005-0000-0000-0000AC000000}"/>
    <cellStyle name="Normal 2 3 2 2 3" xfId="109" xr:uid="{00000000-0005-0000-0000-0000AD000000}"/>
    <cellStyle name="Normal 2 3 2 2 3 2" xfId="264" xr:uid="{00000000-0005-0000-0000-0000AE000000}"/>
    <cellStyle name="Normal 2 3 2 2 4" xfId="160" xr:uid="{00000000-0005-0000-0000-0000AF000000}"/>
    <cellStyle name="Normal 2 3 2 2 4 2" xfId="174" xr:uid="{00000000-0005-0000-0000-0000B0000000}"/>
    <cellStyle name="Normal 2 3 2 2 4 2 2" xfId="316" xr:uid="{00000000-0005-0000-0000-0000B1000000}"/>
    <cellStyle name="Normal 2 3 2 2 5" xfId="208" xr:uid="{00000000-0005-0000-0000-0000B2000000}"/>
    <cellStyle name="Normal 2 3 2 3" xfId="95" xr:uid="{00000000-0005-0000-0000-0000B3000000}"/>
    <cellStyle name="Normal 2 3 2 3 2" xfId="250" xr:uid="{00000000-0005-0000-0000-0000B4000000}"/>
    <cellStyle name="Normal 2 3 2 4" xfId="192" xr:uid="{00000000-0005-0000-0000-0000B5000000}"/>
    <cellStyle name="Normal 2 3 3" xfId="46" xr:uid="{00000000-0005-0000-0000-0000B6000000}"/>
    <cellStyle name="Normal 2 3 3 2" xfId="112" xr:uid="{00000000-0005-0000-0000-0000B7000000}"/>
    <cellStyle name="Normal 2 3 3 2 2" xfId="267" xr:uid="{00000000-0005-0000-0000-0000B8000000}"/>
    <cellStyle name="Normal 2 3 3 3" xfId="211" xr:uid="{00000000-0005-0000-0000-0000B9000000}"/>
    <cellStyle name="Normal 2 3 4" xfId="80" xr:uid="{00000000-0005-0000-0000-0000BA000000}"/>
    <cellStyle name="Normal 2 3 4 2" xfId="235" xr:uid="{00000000-0005-0000-0000-0000BB000000}"/>
    <cellStyle name="Normal 2 3 5" xfId="155" xr:uid="{00000000-0005-0000-0000-0000BC000000}"/>
    <cellStyle name="Normal 2 3 5 2" xfId="175" xr:uid="{00000000-0005-0000-0000-0000BD000000}"/>
    <cellStyle name="Normal 2 3 6" xfId="178" xr:uid="{00000000-0005-0000-0000-0000BE000000}"/>
    <cellStyle name="Normal 2 4" xfId="11" xr:uid="{00000000-0005-0000-0000-0000BF000000}"/>
    <cellStyle name="Normal 2 5" xfId="57" xr:uid="{00000000-0005-0000-0000-0000C0000000}"/>
    <cellStyle name="Normal 2 6" xfId="78" xr:uid="{00000000-0005-0000-0000-0000C1000000}"/>
    <cellStyle name="Normal 2 6 2" xfId="233" xr:uid="{00000000-0005-0000-0000-0000C2000000}"/>
    <cellStyle name="Normal 2 7" xfId="162" xr:uid="{00000000-0005-0000-0000-0000C3000000}"/>
    <cellStyle name="Normal 2 8" xfId="176" xr:uid="{00000000-0005-0000-0000-0000C4000000}"/>
    <cellStyle name="Normal 2_Thôn Xuân  dang lam" xfId="15" xr:uid="{00000000-0005-0000-0000-0000C5000000}"/>
    <cellStyle name="Normal 3" xfId="5" xr:uid="{00000000-0005-0000-0000-0000C6000000}"/>
    <cellStyle name="Normal 3 2" xfId="56" xr:uid="{00000000-0005-0000-0000-0000C7000000}"/>
    <cellStyle name="Normal 3 3" xfId="79" xr:uid="{00000000-0005-0000-0000-0000C8000000}"/>
    <cellStyle name="Normal 3 3 2" xfId="234" xr:uid="{00000000-0005-0000-0000-0000C9000000}"/>
    <cellStyle name="Normal 3 4" xfId="177" xr:uid="{00000000-0005-0000-0000-0000CA000000}"/>
    <cellStyle name="Normal 36" xfId="62" xr:uid="{00000000-0005-0000-0000-0000CB000000}"/>
    <cellStyle name="Normal 36 2" xfId="63" xr:uid="{00000000-0005-0000-0000-0000CC000000}"/>
    <cellStyle name="Normal 36 2 2" xfId="64" xr:uid="{00000000-0005-0000-0000-0000CD000000}"/>
    <cellStyle name="Normal 4" xfId="7" xr:uid="{00000000-0005-0000-0000-0000CE000000}"/>
    <cellStyle name="Normal 4 2" xfId="8" xr:uid="{00000000-0005-0000-0000-0000CF000000}"/>
    <cellStyle name="Normal 4 3" xfId="81" xr:uid="{00000000-0005-0000-0000-0000D0000000}"/>
    <cellStyle name="Normal 4 3 2" xfId="153" xr:uid="{00000000-0005-0000-0000-0000D1000000}"/>
    <cellStyle name="Normal 4 3 2 2" xfId="287" xr:uid="{00000000-0005-0000-0000-0000D2000000}"/>
    <cellStyle name="Normal 4 3 3" xfId="236" xr:uid="{00000000-0005-0000-0000-0000D3000000}"/>
    <cellStyle name="Normal 4 4" xfId="154" xr:uid="{00000000-0005-0000-0000-0000D4000000}"/>
    <cellStyle name="Normal 4 4 2" xfId="280" xr:uid="{00000000-0005-0000-0000-0000D5000000}"/>
    <cellStyle name="Normal 4 5" xfId="179" xr:uid="{00000000-0005-0000-0000-0000D6000000}"/>
    <cellStyle name="Normal 5" xfId="10" xr:uid="{00000000-0005-0000-0000-0000D7000000}"/>
    <cellStyle name="Normal 5 2" xfId="26" xr:uid="{00000000-0005-0000-0000-0000D8000000}"/>
    <cellStyle name="Normal 5 2 2" xfId="40" xr:uid="{00000000-0005-0000-0000-0000D9000000}"/>
    <cellStyle name="Normal 5 2 2 2" xfId="52" xr:uid="{00000000-0005-0000-0000-0000DA000000}"/>
    <cellStyle name="Normal 5 2 2 2 2" xfId="117" xr:uid="{00000000-0005-0000-0000-0000DB000000}"/>
    <cellStyle name="Normal 5 2 2 2 2 2" xfId="272" xr:uid="{00000000-0005-0000-0000-0000DC000000}"/>
    <cellStyle name="Normal 5 2 2 2 3" xfId="217" xr:uid="{00000000-0005-0000-0000-0000DD000000}"/>
    <cellStyle name="Normal 5 2 2 3" xfId="106" xr:uid="{00000000-0005-0000-0000-0000DE000000}"/>
    <cellStyle name="Normal 5 2 2 3 2" xfId="261" xr:uid="{00000000-0005-0000-0000-0000DF000000}"/>
    <cellStyle name="Normal 5 2 2 4" xfId="159" xr:uid="{00000000-0005-0000-0000-0000E0000000}"/>
    <cellStyle name="Normal 5 2 2 4 2" xfId="169" xr:uid="{00000000-0005-0000-0000-0000E1000000}"/>
    <cellStyle name="Normal 5 2 2 4 2 2" xfId="315" xr:uid="{00000000-0005-0000-0000-0000E2000000}"/>
    <cellStyle name="Normal 5 2 2 4 3" xfId="322" xr:uid="{00000000-0005-0000-0000-0000E3000000}"/>
    <cellStyle name="Normal 5 2 2 5" xfId="205" xr:uid="{00000000-0005-0000-0000-0000E4000000}"/>
    <cellStyle name="Normal 5 2 3" xfId="76" xr:uid="{00000000-0005-0000-0000-0000E5000000}"/>
    <cellStyle name="Normal 5 2 3 2" xfId="231" xr:uid="{00000000-0005-0000-0000-0000E6000000}"/>
    <cellStyle name="Normal 5 2 4" xfId="191" xr:uid="{00000000-0005-0000-0000-0000E7000000}"/>
    <cellStyle name="Normal 5 3" xfId="32" xr:uid="{00000000-0005-0000-0000-0000E8000000}"/>
    <cellStyle name="Normal 5 3 2" xfId="42" xr:uid="{00000000-0005-0000-0000-0000E9000000}"/>
    <cellStyle name="Normal 5 3 2 2" xfId="108" xr:uid="{00000000-0005-0000-0000-0000EA000000}"/>
    <cellStyle name="Normal 5 3 2 2 2" xfId="263" xr:uid="{00000000-0005-0000-0000-0000EB000000}"/>
    <cellStyle name="Normal 5 3 2 3" xfId="158" xr:uid="{00000000-0005-0000-0000-0000EC000000}"/>
    <cellStyle name="Normal 5 3 2 3 2" xfId="173" xr:uid="{00000000-0005-0000-0000-0000ED000000}"/>
    <cellStyle name="Normal 5 3 2 3 2 2" xfId="314" xr:uid="{00000000-0005-0000-0000-0000EE000000}"/>
    <cellStyle name="Normal 5 3 2 4" xfId="207" xr:uid="{00000000-0005-0000-0000-0000EF000000}"/>
    <cellStyle name="Normal 5 3 3" xfId="51" xr:uid="{00000000-0005-0000-0000-0000F0000000}"/>
    <cellStyle name="Normal 5 3 3 2" xfId="116" xr:uid="{00000000-0005-0000-0000-0000F1000000}"/>
    <cellStyle name="Normal 5 3 3 2 2" xfId="271" xr:uid="{00000000-0005-0000-0000-0000F2000000}"/>
    <cellStyle name="Normal 5 3 3 3" xfId="216" xr:uid="{00000000-0005-0000-0000-0000F3000000}"/>
    <cellStyle name="Normal 5 3 4" xfId="100" xr:uid="{00000000-0005-0000-0000-0000F4000000}"/>
    <cellStyle name="Normal 5 3 4 2" xfId="255" xr:uid="{00000000-0005-0000-0000-0000F5000000}"/>
    <cellStyle name="Normal 5 3 5" xfId="197" xr:uid="{00000000-0005-0000-0000-0000F6000000}"/>
    <cellStyle name="Normal 5 4" xfId="181" xr:uid="{00000000-0005-0000-0000-0000F7000000}"/>
    <cellStyle name="Normal 5 5" xfId="326" xr:uid="{00000000-0005-0000-0000-0000F8000000}"/>
    <cellStyle name="Normal 6" xfId="16" xr:uid="{00000000-0005-0000-0000-0000F9000000}"/>
    <cellStyle name="Normal 6 2" xfId="28" xr:uid="{00000000-0005-0000-0000-0000FA000000}"/>
    <cellStyle name="Normal 6 2 2" xfId="41" xr:uid="{00000000-0005-0000-0000-0000FB000000}"/>
    <cellStyle name="Normal 6 2 2 2" xfId="107" xr:uid="{00000000-0005-0000-0000-0000FC000000}"/>
    <cellStyle name="Normal 6 2 2 2 2" xfId="262" xr:uid="{00000000-0005-0000-0000-0000FD000000}"/>
    <cellStyle name="Normal 6 2 2 3" xfId="161" xr:uid="{00000000-0005-0000-0000-0000FE000000}"/>
    <cellStyle name="Normal 6 2 2 3 2" xfId="172" xr:uid="{00000000-0005-0000-0000-0000FF000000}"/>
    <cellStyle name="Normal 6 2 2 3 2 2" xfId="317" xr:uid="{00000000-0005-0000-0000-000000010000}"/>
    <cellStyle name="Normal 6 2 2 4" xfId="206" xr:uid="{00000000-0005-0000-0000-000001010000}"/>
    <cellStyle name="Normal 6 2 3" xfId="54" xr:uid="{00000000-0005-0000-0000-000002010000}"/>
    <cellStyle name="Normal 6 2 3 2" xfId="119" xr:uid="{00000000-0005-0000-0000-000003010000}"/>
    <cellStyle name="Normal 6 2 3 2 2" xfId="274" xr:uid="{00000000-0005-0000-0000-000004010000}"/>
    <cellStyle name="Normal 6 2 3 3" xfId="219" xr:uid="{00000000-0005-0000-0000-000005010000}"/>
    <cellStyle name="Normal 6 2 4" xfId="96" xr:uid="{00000000-0005-0000-0000-000006010000}"/>
    <cellStyle name="Normal 6 2 4 2" xfId="251" xr:uid="{00000000-0005-0000-0000-000007010000}"/>
    <cellStyle name="Normal 6 2 5" xfId="193" xr:uid="{00000000-0005-0000-0000-000008010000}"/>
    <cellStyle name="Normal 6 3" xfId="60" xr:uid="{00000000-0005-0000-0000-000009010000}"/>
    <cellStyle name="Normal 6 4" xfId="65" xr:uid="{00000000-0005-0000-0000-00000A010000}"/>
    <cellStyle name="Normal 6 5" xfId="86" xr:uid="{00000000-0005-0000-0000-00000B010000}"/>
    <cellStyle name="Normal 6 5 2" xfId="241" xr:uid="{00000000-0005-0000-0000-00000C010000}"/>
    <cellStyle name="Normal 6 6" xfId="183" xr:uid="{00000000-0005-0000-0000-00000D010000}"/>
    <cellStyle name="Normal 7" xfId="20" xr:uid="{00000000-0005-0000-0000-00000E010000}"/>
    <cellStyle name="Normal 7 2" xfId="90" xr:uid="{00000000-0005-0000-0000-00000F010000}"/>
    <cellStyle name="Normal 7 2 2" xfId="245" xr:uid="{00000000-0005-0000-0000-000010010000}"/>
    <cellStyle name="Normal 7 3" xfId="187" xr:uid="{00000000-0005-0000-0000-000011010000}"/>
    <cellStyle name="Normal 8" xfId="22" xr:uid="{00000000-0005-0000-0000-000012010000}"/>
    <cellStyle name="Normal 8 2" xfId="38" xr:uid="{00000000-0005-0000-0000-000013010000}"/>
    <cellStyle name="Normal 8 2 2" xfId="49" xr:uid="{00000000-0005-0000-0000-000014010000}"/>
    <cellStyle name="Normal 8 2 2 2" xfId="72" xr:uid="{00000000-0005-0000-0000-000015010000}"/>
    <cellStyle name="Normal 8 2 2 2 2" xfId="128" xr:uid="{00000000-0005-0000-0000-000016010000}"/>
    <cellStyle name="Normal 8 2 2 2 2 2" xfId="168" xr:uid="{00000000-0005-0000-0000-000017010000}"/>
    <cellStyle name="Normal 8 2 2 2 2 2 2" xfId="312" xr:uid="{00000000-0005-0000-0000-000018010000}"/>
    <cellStyle name="Normal 8 2 2 2 2 2 2 2" xfId="330" xr:uid="{00000000-0005-0000-0000-000019010000}"/>
    <cellStyle name="Normal 8 2 2 2 2 3" xfId="318" xr:uid="{00000000-0005-0000-0000-00001A010000}"/>
    <cellStyle name="Normal 8 2 2 2 3" xfId="227" xr:uid="{00000000-0005-0000-0000-00001B010000}"/>
    <cellStyle name="Normal 8 2 2 3" xfId="214" xr:uid="{00000000-0005-0000-0000-00001C010000}"/>
    <cellStyle name="Normal 8 2 2 3 2" xfId="321" xr:uid="{00000000-0005-0000-0000-00001D010000}"/>
    <cellStyle name="Normal 8 2 3" xfId="66" xr:uid="{00000000-0005-0000-0000-00001E010000}"/>
    <cellStyle name="Normal 8 2 3 2" xfId="68" xr:uid="{00000000-0005-0000-0000-00001F010000}"/>
    <cellStyle name="Normal 8 2 3 2 2" xfId="127" xr:uid="{00000000-0005-0000-0000-000020010000}"/>
    <cellStyle name="Normal 8 2 3 2 2 2" xfId="170" xr:uid="{00000000-0005-0000-0000-000021010000}"/>
    <cellStyle name="Normal 8 2 3 2 2 3" xfId="324" xr:uid="{00000000-0005-0000-0000-000022010000}"/>
    <cellStyle name="Normal 8 2 3 2 3" xfId="223" xr:uid="{00000000-0005-0000-0000-000023010000}"/>
    <cellStyle name="Normal 8 2 3 3" xfId="221" xr:uid="{00000000-0005-0000-0000-000024010000}"/>
    <cellStyle name="Normal 8 2 3 3 2" xfId="325" xr:uid="{00000000-0005-0000-0000-000025010000}"/>
    <cellStyle name="Normal 8 2 3 4" xfId="329" xr:uid="{00000000-0005-0000-0000-000026010000}"/>
    <cellStyle name="Normal 8 2 4" xfId="203" xr:uid="{00000000-0005-0000-0000-000027010000}"/>
    <cellStyle name="Normal 8 3" xfId="189" xr:uid="{00000000-0005-0000-0000-000028010000}"/>
    <cellStyle name="Normal 9" xfId="35" xr:uid="{00000000-0005-0000-0000-000029010000}"/>
    <cellStyle name="Normal 9 2" xfId="71" xr:uid="{00000000-0005-0000-0000-00002A010000}"/>
    <cellStyle name="Normal 9 2 2" xfId="226" xr:uid="{00000000-0005-0000-0000-00002B010000}"/>
    <cellStyle name="Normal 9 3" xfId="156" xr:uid="{00000000-0005-0000-0000-00002C010000}"/>
    <cellStyle name="Normal 9 3 2" xfId="165" xr:uid="{00000000-0005-0000-0000-00002D010000}"/>
    <cellStyle name="Normal 9 3 2 2" xfId="310" xr:uid="{00000000-0005-0000-0000-00002E010000}"/>
    <cellStyle name="Normal 9 4" xfId="200" xr:uid="{00000000-0005-0000-0000-00002F010000}"/>
    <cellStyle name="Normal 9 4 2" xfId="323" xr:uid="{00000000-0005-0000-0000-000030010000}"/>
    <cellStyle name="Normal_PA trinh dat NN và mộ theo 869" xfId="332" xr:uid="{00000000-0005-0000-0000-000031010000}"/>
    <cellStyle name="Percent 2" xfId="12" xr:uid="{00000000-0005-0000-0000-000032010000}"/>
    <cellStyle name="Percent 2 2" xfId="34" xr:uid="{00000000-0005-0000-0000-000033010000}"/>
    <cellStyle name="Percent 2 2 2" xfId="102" xr:uid="{00000000-0005-0000-0000-000034010000}"/>
    <cellStyle name="Percent 2 2 2 2" xfId="257" xr:uid="{00000000-0005-0000-0000-000035010000}"/>
    <cellStyle name="Percent 2 2 3" xfId="199" xr:uid="{00000000-0005-0000-0000-000036010000}"/>
    <cellStyle name="Percent 2 3" xfId="83" xr:uid="{00000000-0005-0000-0000-000037010000}"/>
    <cellStyle name="Percent 2 3 2" xfId="238" xr:uid="{00000000-0005-0000-0000-000038010000}"/>
    <cellStyle name="Percent 2 4" xfId="182" xr:uid="{00000000-0005-0000-0000-000039010000}"/>
    <cellStyle name="Percent 3" xfId="17" xr:uid="{00000000-0005-0000-0000-00003A010000}"/>
    <cellStyle name="Percent 3 2" xfId="87" xr:uid="{00000000-0005-0000-0000-00003B010000}"/>
    <cellStyle name="Percent 3 2 2" xfId="242" xr:uid="{00000000-0005-0000-0000-00003C010000}"/>
    <cellStyle name="Percent 3 3" xfId="184" xr:uid="{00000000-0005-0000-0000-00003D010000}"/>
    <cellStyle name="Percent 4" xfId="21" xr:uid="{00000000-0005-0000-0000-00003E010000}"/>
    <cellStyle name="Percent 4 2" xfId="91" xr:uid="{00000000-0005-0000-0000-00003F010000}"/>
    <cellStyle name="Percent 4 2 2" xfId="246" xr:uid="{00000000-0005-0000-0000-000040010000}"/>
    <cellStyle name="Percent 4 3" xfId="188" xr:uid="{00000000-0005-0000-0000-000041010000}"/>
    <cellStyle name="Percent 5" xfId="31" xr:uid="{00000000-0005-0000-0000-000042010000}"/>
    <cellStyle name="Percent 5 2" xfId="45" xr:uid="{00000000-0005-0000-0000-000043010000}"/>
    <cellStyle name="Percent 5 2 2" xfId="111" xr:uid="{00000000-0005-0000-0000-000044010000}"/>
    <cellStyle name="Percent 5 2 2 2" xfId="266" xr:uid="{00000000-0005-0000-0000-000045010000}"/>
    <cellStyle name="Percent 5 2 3" xfId="210" xr:uid="{00000000-0005-0000-0000-000046010000}"/>
    <cellStyle name="Percent 5 3" xfId="99" xr:uid="{00000000-0005-0000-0000-000047010000}"/>
    <cellStyle name="Percent 5 3 2" xfId="254" xr:uid="{00000000-0005-0000-0000-000048010000}"/>
    <cellStyle name="Percent 5 4" xfId="196" xr:uid="{00000000-0005-0000-0000-000049010000}"/>
    <cellStyle name="Percent 6" xfId="36" xr:uid="{00000000-0005-0000-0000-00004A010000}"/>
    <cellStyle name="Percent 6 2" xfId="103" xr:uid="{00000000-0005-0000-0000-00004B010000}"/>
    <cellStyle name="Percent 6 2 2" xfId="258" xr:uid="{00000000-0005-0000-0000-00004C010000}"/>
    <cellStyle name="Percent 6 3" xfId="201" xr:uid="{00000000-0005-0000-0000-00004D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ongtan/Cac%20du%20an/khu%2022%20B/PA%20rung%20trong/Tr&#236;nh%20&#273;&#7907;t%2012/PA%20&#272;&#7907;t%2012%20B&#7855;c%2022%20-%20kem%20Q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GV"/>
      <sheetName val="PA trình chung"/>
      <sheetName val="PA trình chung (2)"/>
      <sheetName val="THKP (2)"/>
      <sheetName val="PA trình (tan)"/>
      <sheetName val="PA trình (Hùng)"/>
      <sheetName val="PA trình (thuan)"/>
    </sheetNames>
    <sheetDataSet>
      <sheetData sheetId="0" refreshError="1"/>
      <sheetData sheetId="1"/>
      <sheetData sheetId="2" refreshError="1"/>
      <sheetData sheetId="3" refreshError="1"/>
      <sheetData sheetId="4">
        <row r="9">
          <cell r="K9">
            <v>6326.5</v>
          </cell>
          <cell r="L9">
            <v>428.90000000000003</v>
          </cell>
          <cell r="Z9">
            <v>84617600</v>
          </cell>
        </row>
      </sheetData>
      <sheetData sheetId="5">
        <row r="9">
          <cell r="L9">
            <v>9342.7999999999993</v>
          </cell>
          <cell r="M9">
            <v>1149.7</v>
          </cell>
          <cell r="Z9">
            <v>108801780</v>
          </cell>
        </row>
      </sheetData>
      <sheetData sheetId="6">
        <row r="9">
          <cell r="K9">
            <v>1267.2</v>
          </cell>
          <cell r="L9">
            <v>2466.4</v>
          </cell>
          <cell r="N9">
            <v>24</v>
          </cell>
          <cell r="Z9">
            <v>123666000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38"/>
  <sheetViews>
    <sheetView topLeftCell="J1" zoomScale="55" zoomScaleNormal="55" workbookViewId="0">
      <pane ySplit="1" topLeftCell="A20" activePane="bottomLeft" state="frozen"/>
      <selection pane="bottomLeft" activeCell="S5" sqref="S5"/>
    </sheetView>
  </sheetViews>
  <sheetFormatPr defaultRowHeight="12.75" x14ac:dyDescent="0.2"/>
  <cols>
    <col min="1" max="1" width="9.140625" customWidth="1"/>
    <col min="2" max="2" width="15" hidden="1" customWidth="1"/>
    <col min="3" max="3" width="25.7109375" customWidth="1"/>
    <col min="4" max="4" width="22.42578125" hidden="1" customWidth="1"/>
    <col min="5" max="7" width="11.5703125" bestFit="1" customWidth="1"/>
    <col min="8" max="8" width="12.7109375" customWidth="1"/>
    <col min="9" max="10" width="11.5703125" bestFit="1" customWidth="1"/>
    <col min="11" max="13" width="13.140625" bestFit="1" customWidth="1"/>
    <col min="14" max="14" width="16.28515625" customWidth="1"/>
    <col min="15" max="15" width="16" customWidth="1"/>
    <col min="16" max="18" width="12.7109375" customWidth="1"/>
    <col min="19" max="19" width="22.5703125" customWidth="1"/>
    <col min="20" max="20" width="17.28515625" customWidth="1"/>
    <col min="21" max="21" width="12.140625" customWidth="1"/>
    <col min="22" max="22" width="8" customWidth="1"/>
    <col min="23" max="23" width="15.42578125" customWidth="1"/>
    <col min="24" max="24" width="21.140625" customWidth="1"/>
    <col min="25" max="25" width="18.85546875" customWidth="1"/>
    <col min="26" max="26" width="24.28515625" customWidth="1"/>
    <col min="27" max="27" width="23.85546875" customWidth="1"/>
    <col min="28" max="28" width="20.85546875" customWidth="1"/>
    <col min="29" max="29" width="36.28515625" style="5" customWidth="1"/>
  </cols>
  <sheetData>
    <row r="1" spans="1:29" ht="76.900000000000006" customHeight="1" x14ac:dyDescent="0.2">
      <c r="A1" s="127" t="s">
        <v>159</v>
      </c>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c r="AC1" s="127"/>
    </row>
    <row r="3" spans="1:29" s="83" customFormat="1" ht="57" customHeight="1" x14ac:dyDescent="0.3">
      <c r="A3" s="128" t="s">
        <v>0</v>
      </c>
      <c r="C3" s="125" t="s">
        <v>21</v>
      </c>
      <c r="D3" s="125" t="s">
        <v>26</v>
      </c>
      <c r="E3" s="130" t="s">
        <v>24</v>
      </c>
      <c r="F3" s="130"/>
      <c r="G3" s="130"/>
      <c r="H3" s="131" t="s">
        <v>3</v>
      </c>
      <c r="I3" s="130" t="s">
        <v>28</v>
      </c>
      <c r="J3" s="130"/>
      <c r="K3" s="130"/>
      <c r="L3" s="130"/>
      <c r="M3" s="133" t="s">
        <v>29</v>
      </c>
      <c r="N3" s="133"/>
      <c r="O3" s="133"/>
      <c r="P3" s="133" t="s">
        <v>53</v>
      </c>
      <c r="Q3" s="133" t="s">
        <v>59</v>
      </c>
      <c r="R3" s="133" t="s">
        <v>46</v>
      </c>
      <c r="S3" s="133"/>
      <c r="T3" s="133" t="s">
        <v>52</v>
      </c>
      <c r="U3" s="133"/>
      <c r="V3" s="133"/>
      <c r="W3" s="133"/>
      <c r="X3" s="133"/>
      <c r="Y3" s="134" t="s">
        <v>56</v>
      </c>
      <c r="Z3" s="135"/>
      <c r="AA3" s="125" t="s">
        <v>57</v>
      </c>
      <c r="AB3" s="125" t="s">
        <v>58</v>
      </c>
      <c r="AC3" s="125" t="s">
        <v>1</v>
      </c>
    </row>
    <row r="4" spans="1:29" s="83" customFormat="1" ht="211.5" customHeight="1" x14ac:dyDescent="0.3">
      <c r="A4" s="129"/>
      <c r="B4" s="84"/>
      <c r="C4" s="126"/>
      <c r="D4" s="126"/>
      <c r="E4" s="85" t="s">
        <v>20</v>
      </c>
      <c r="F4" s="85" t="s">
        <v>2</v>
      </c>
      <c r="G4" s="85" t="s">
        <v>19</v>
      </c>
      <c r="H4" s="132"/>
      <c r="I4" s="86" t="s">
        <v>23</v>
      </c>
      <c r="J4" s="86" t="s">
        <v>18</v>
      </c>
      <c r="K4" s="85" t="s">
        <v>27</v>
      </c>
      <c r="L4" s="85" t="s">
        <v>10</v>
      </c>
      <c r="M4" s="85" t="s">
        <v>30</v>
      </c>
      <c r="N4" s="80" t="s">
        <v>31</v>
      </c>
      <c r="O4" s="80" t="s">
        <v>44</v>
      </c>
      <c r="P4" s="133"/>
      <c r="Q4" s="133"/>
      <c r="R4" s="85" t="s">
        <v>47</v>
      </c>
      <c r="S4" s="85" t="s">
        <v>45</v>
      </c>
      <c r="T4" s="85" t="s">
        <v>48</v>
      </c>
      <c r="U4" s="85" t="s">
        <v>49</v>
      </c>
      <c r="V4" s="85" t="s">
        <v>50</v>
      </c>
      <c r="W4" s="85" t="s">
        <v>51</v>
      </c>
      <c r="X4" s="85" t="s">
        <v>45</v>
      </c>
      <c r="Y4" s="85" t="s">
        <v>55</v>
      </c>
      <c r="Z4" s="85" t="s">
        <v>54</v>
      </c>
      <c r="AA4" s="126"/>
      <c r="AB4" s="126"/>
      <c r="AC4" s="126"/>
    </row>
    <row r="5" spans="1:29" s="106" customFormat="1" ht="24.75" customHeight="1" x14ac:dyDescent="0.25">
      <c r="A5" s="102">
        <v>1</v>
      </c>
      <c r="B5" s="103"/>
      <c r="C5" s="102">
        <v>2</v>
      </c>
      <c r="D5" s="102">
        <v>4</v>
      </c>
      <c r="E5" s="102">
        <v>3</v>
      </c>
      <c r="F5" s="102">
        <v>4</v>
      </c>
      <c r="G5" s="102">
        <v>5</v>
      </c>
      <c r="H5" s="102">
        <v>6</v>
      </c>
      <c r="I5" s="102">
        <v>7</v>
      </c>
      <c r="J5" s="102">
        <v>9</v>
      </c>
      <c r="K5" s="102">
        <v>10</v>
      </c>
      <c r="L5" s="102">
        <v>11</v>
      </c>
      <c r="M5" s="102">
        <v>12</v>
      </c>
      <c r="N5" s="102">
        <v>13</v>
      </c>
      <c r="O5" s="102">
        <v>14</v>
      </c>
      <c r="P5" s="102">
        <v>15</v>
      </c>
      <c r="Q5" s="104">
        <v>16</v>
      </c>
      <c r="R5" s="104">
        <v>17</v>
      </c>
      <c r="S5" s="104">
        <v>18</v>
      </c>
      <c r="T5" s="104">
        <v>19</v>
      </c>
      <c r="U5" s="104">
        <v>20</v>
      </c>
      <c r="V5" s="104">
        <v>21</v>
      </c>
      <c r="W5" s="104">
        <v>22</v>
      </c>
      <c r="X5" s="104">
        <v>23</v>
      </c>
      <c r="Y5" s="104">
        <v>24</v>
      </c>
      <c r="Z5" s="104">
        <v>25</v>
      </c>
      <c r="AA5" s="104" t="s">
        <v>67</v>
      </c>
      <c r="AB5" s="104" t="s">
        <v>66</v>
      </c>
      <c r="AC5" s="105"/>
    </row>
    <row r="6" spans="1:29" s="83" customFormat="1" ht="37.5" customHeight="1" x14ac:dyDescent="0.3">
      <c r="A6" s="86"/>
      <c r="B6" s="86"/>
      <c r="C6" s="85" t="s">
        <v>43</v>
      </c>
      <c r="D6" s="85"/>
      <c r="E6" s="85"/>
      <c r="F6" s="85"/>
      <c r="G6" s="85"/>
      <c r="H6" s="85"/>
      <c r="I6" s="87"/>
      <c r="J6" s="86"/>
      <c r="K6" s="85"/>
      <c r="L6" s="85"/>
      <c r="M6" s="88">
        <f>SUM(M7:M20)</f>
        <v>2286.8000000000002</v>
      </c>
      <c r="N6" s="88">
        <f>SUM(N7:N20)</f>
        <v>331.2</v>
      </c>
      <c r="O6" s="88">
        <f>SUM(O7:O20)</f>
        <v>174.5</v>
      </c>
      <c r="P6" s="88">
        <f>SUM(P7:P20)</f>
        <v>2792.5</v>
      </c>
      <c r="Q6" s="88">
        <f>SUM(Q7:Q20)</f>
        <v>2792.5</v>
      </c>
      <c r="R6" s="89"/>
      <c r="S6" s="89">
        <f>SUM(S7:S20)</f>
        <v>223400000</v>
      </c>
      <c r="T6" s="89">
        <f>SUM(T7:T20)</f>
        <v>0</v>
      </c>
      <c r="U6" s="88">
        <f>SUM(U7:U20)</f>
        <v>2791.6</v>
      </c>
      <c r="V6" s="89">
        <f>SUM(V7:V20)</f>
        <v>0</v>
      </c>
      <c r="W6" s="89"/>
      <c r="X6" s="89">
        <f>SUM(X7:X20)</f>
        <v>66602820</v>
      </c>
      <c r="Y6" s="89">
        <f>SUM(Y7:Y20)</f>
        <v>41887500</v>
      </c>
      <c r="Z6" s="81">
        <f>SUM(Z7:Z20)</f>
        <v>1117000000</v>
      </c>
      <c r="AA6" s="81">
        <f>SUM(AA7:AA20)</f>
        <v>1448890320</v>
      </c>
      <c r="AB6" s="89">
        <f>SUM(AB7:AB20)</f>
        <v>1448890320</v>
      </c>
      <c r="AC6" s="90"/>
    </row>
    <row r="7" spans="1:29" s="83" customFormat="1" ht="81" customHeight="1" x14ac:dyDescent="0.3">
      <c r="A7" s="91">
        <v>1</v>
      </c>
      <c r="B7" s="92" t="s">
        <v>22</v>
      </c>
      <c r="C7" s="93" t="s">
        <v>25</v>
      </c>
      <c r="D7" s="94" t="s">
        <v>32</v>
      </c>
      <c r="E7" s="107"/>
      <c r="F7" s="108">
        <v>21</v>
      </c>
      <c r="G7" s="108">
        <v>168</v>
      </c>
      <c r="H7" s="108" t="s">
        <v>11</v>
      </c>
      <c r="I7" s="109" t="s">
        <v>17</v>
      </c>
      <c r="J7" s="109" t="s">
        <v>7</v>
      </c>
      <c r="K7" s="110">
        <v>141.6</v>
      </c>
      <c r="L7" s="111" t="s">
        <v>6</v>
      </c>
      <c r="M7" s="110">
        <v>107.5</v>
      </c>
      <c r="N7" s="110"/>
      <c r="O7" s="112"/>
      <c r="P7" s="112">
        <f t="shared" ref="P7:P20" si="0">SUM(M7:O7)</f>
        <v>107.5</v>
      </c>
      <c r="Q7" s="112">
        <f>P7</f>
        <v>107.5</v>
      </c>
      <c r="R7" s="96">
        <v>80000</v>
      </c>
      <c r="S7" s="96">
        <f>P7*R7</f>
        <v>8600000</v>
      </c>
      <c r="T7" s="95" t="s">
        <v>60</v>
      </c>
      <c r="U7" s="95">
        <f>P7</f>
        <v>107.5</v>
      </c>
      <c r="V7" s="95" t="s">
        <v>63</v>
      </c>
      <c r="W7" s="96">
        <v>9000</v>
      </c>
      <c r="X7" s="124">
        <f>W7*U7</f>
        <v>967500</v>
      </c>
      <c r="Y7" s="124">
        <f>15000*P7</f>
        <v>1612500</v>
      </c>
      <c r="Z7" s="124">
        <f>5*R7*P7</f>
        <v>43000000</v>
      </c>
      <c r="AA7" s="124">
        <f>Z7+Y7+X7+S7</f>
        <v>54180000</v>
      </c>
      <c r="AB7" s="124">
        <f>AA7</f>
        <v>54180000</v>
      </c>
      <c r="AC7" s="97" t="s">
        <v>65</v>
      </c>
    </row>
    <row r="8" spans="1:29" s="83" customFormat="1" ht="87" customHeight="1" x14ac:dyDescent="0.3">
      <c r="A8" s="91">
        <f>IF(C8=C7,A7,A7+1)</f>
        <v>2</v>
      </c>
      <c r="C8" s="98" t="s">
        <v>16</v>
      </c>
      <c r="D8" s="98"/>
      <c r="E8" s="113">
        <v>328</v>
      </c>
      <c r="F8" s="113">
        <v>21</v>
      </c>
      <c r="G8" s="114">
        <v>168</v>
      </c>
      <c r="H8" s="114" t="s">
        <v>12</v>
      </c>
      <c r="I8" s="113">
        <v>282</v>
      </c>
      <c r="J8" s="113">
        <v>51</v>
      </c>
      <c r="K8" s="115">
        <v>1653.2</v>
      </c>
      <c r="L8" s="82" t="s">
        <v>9</v>
      </c>
      <c r="M8" s="117">
        <v>168</v>
      </c>
      <c r="N8" s="117"/>
      <c r="O8" s="117"/>
      <c r="P8" s="112">
        <f t="shared" si="0"/>
        <v>168</v>
      </c>
      <c r="Q8" s="112">
        <f>SUM(P8:P11)</f>
        <v>895.6</v>
      </c>
      <c r="R8" s="96">
        <v>80000</v>
      </c>
      <c r="S8" s="96">
        <f t="shared" ref="S8:S18" si="1">P8*R8</f>
        <v>13440000</v>
      </c>
      <c r="T8" s="95" t="s">
        <v>61</v>
      </c>
      <c r="U8" s="95">
        <f t="shared" ref="U8:U18" si="2">P8</f>
        <v>168</v>
      </c>
      <c r="V8" s="95" t="s">
        <v>63</v>
      </c>
      <c r="W8" s="96">
        <v>26400</v>
      </c>
      <c r="X8" s="124">
        <f>U8*W8</f>
        <v>4435200</v>
      </c>
      <c r="Y8" s="124">
        <f t="shared" ref="Y8:Y18" si="3">15000*P8</f>
        <v>2520000</v>
      </c>
      <c r="Z8" s="124">
        <f t="shared" ref="Z8:Z18" si="4">5*R8*P8</f>
        <v>67200000</v>
      </c>
      <c r="AA8" s="124">
        <f t="shared" ref="AA8:AA18" si="5">Z8+Y8+X8+S8</f>
        <v>87595200</v>
      </c>
      <c r="AB8" s="124">
        <f>SUM(AA8:AA11)</f>
        <v>466965840</v>
      </c>
      <c r="AC8" s="98"/>
    </row>
    <row r="9" spans="1:29" s="83" customFormat="1" ht="72" customHeight="1" x14ac:dyDescent="0.3">
      <c r="A9" s="91">
        <f t="shared" ref="A9:A20" si="6">IF(C9=C8,A8,A8+1)</f>
        <v>2</v>
      </c>
      <c r="C9" s="98" t="s">
        <v>16</v>
      </c>
      <c r="D9" s="98"/>
      <c r="E9" s="113">
        <v>208</v>
      </c>
      <c r="F9" s="113">
        <v>21</v>
      </c>
      <c r="G9" s="114">
        <v>144</v>
      </c>
      <c r="H9" s="114" t="s">
        <v>12</v>
      </c>
      <c r="I9" s="113">
        <v>220</v>
      </c>
      <c r="J9" s="113">
        <v>51</v>
      </c>
      <c r="K9" s="115">
        <v>110.1</v>
      </c>
      <c r="L9" s="116" t="s">
        <v>8</v>
      </c>
      <c r="M9" s="117">
        <v>110.1</v>
      </c>
      <c r="N9" s="117"/>
      <c r="O9" s="117"/>
      <c r="P9" s="112">
        <f t="shared" si="0"/>
        <v>110.1</v>
      </c>
      <c r="Q9" s="112"/>
      <c r="R9" s="96">
        <v>80000</v>
      </c>
      <c r="S9" s="96">
        <f t="shared" si="1"/>
        <v>8808000</v>
      </c>
      <c r="T9" s="95" t="s">
        <v>61</v>
      </c>
      <c r="U9" s="95">
        <f t="shared" si="2"/>
        <v>110.1</v>
      </c>
      <c r="V9" s="95" t="s">
        <v>63</v>
      </c>
      <c r="W9" s="96">
        <v>26400</v>
      </c>
      <c r="X9" s="124">
        <f t="shared" ref="X9:X18" si="7">U9*W9</f>
        <v>2906640</v>
      </c>
      <c r="Y9" s="124">
        <f t="shared" si="3"/>
        <v>1651500</v>
      </c>
      <c r="Z9" s="124">
        <f t="shared" si="4"/>
        <v>44040000</v>
      </c>
      <c r="AA9" s="124">
        <f t="shared" si="5"/>
        <v>57406140</v>
      </c>
      <c r="AB9" s="112"/>
      <c r="AC9" s="98"/>
    </row>
    <row r="10" spans="1:29" s="83" customFormat="1" ht="72" customHeight="1" x14ac:dyDescent="0.3">
      <c r="A10" s="91">
        <f t="shared" si="6"/>
        <v>2</v>
      </c>
      <c r="C10" s="100" t="s">
        <v>16</v>
      </c>
      <c r="D10" s="100"/>
      <c r="E10" s="118">
        <v>208</v>
      </c>
      <c r="F10" s="118">
        <v>21</v>
      </c>
      <c r="G10" s="119">
        <v>144</v>
      </c>
      <c r="H10" s="119" t="s">
        <v>12</v>
      </c>
      <c r="I10" s="118">
        <v>221</v>
      </c>
      <c r="J10" s="118">
        <v>51</v>
      </c>
      <c r="K10" s="120">
        <v>112.1</v>
      </c>
      <c r="L10" s="121" t="s">
        <v>8</v>
      </c>
      <c r="M10" s="122">
        <v>34</v>
      </c>
      <c r="N10" s="122">
        <v>13</v>
      </c>
      <c r="O10" s="117"/>
      <c r="P10" s="112">
        <f t="shared" si="0"/>
        <v>47</v>
      </c>
      <c r="Q10" s="112"/>
      <c r="R10" s="96">
        <v>80000</v>
      </c>
      <c r="S10" s="96">
        <f t="shared" si="1"/>
        <v>3760000</v>
      </c>
      <c r="T10" s="95" t="s">
        <v>61</v>
      </c>
      <c r="U10" s="95">
        <f t="shared" si="2"/>
        <v>47</v>
      </c>
      <c r="V10" s="95" t="s">
        <v>63</v>
      </c>
      <c r="W10" s="96">
        <v>26400</v>
      </c>
      <c r="X10" s="124">
        <f t="shared" si="7"/>
        <v>1240800</v>
      </c>
      <c r="Y10" s="124">
        <f t="shared" si="3"/>
        <v>705000</v>
      </c>
      <c r="Z10" s="124">
        <f t="shared" si="4"/>
        <v>18800000</v>
      </c>
      <c r="AA10" s="124">
        <f t="shared" si="5"/>
        <v>24505800</v>
      </c>
      <c r="AB10" s="112"/>
      <c r="AC10" s="98"/>
    </row>
    <row r="11" spans="1:29" s="83" customFormat="1" ht="72" customHeight="1" x14ac:dyDescent="0.3">
      <c r="A11" s="91">
        <f t="shared" si="6"/>
        <v>2</v>
      </c>
      <c r="B11" s="101"/>
      <c r="C11" s="98" t="s">
        <v>16</v>
      </c>
      <c r="D11" s="98"/>
      <c r="E11" s="113">
        <v>221</v>
      </c>
      <c r="F11" s="113">
        <v>21</v>
      </c>
      <c r="G11" s="114">
        <v>552</v>
      </c>
      <c r="H11" s="114" t="s">
        <v>12</v>
      </c>
      <c r="I11" s="113">
        <v>223</v>
      </c>
      <c r="J11" s="113">
        <v>51</v>
      </c>
      <c r="K11" s="115">
        <v>951.2</v>
      </c>
      <c r="L11" s="116" t="s">
        <v>5</v>
      </c>
      <c r="M11" s="117">
        <v>552</v>
      </c>
      <c r="N11" s="117"/>
      <c r="O11" s="117">
        <v>18.5</v>
      </c>
      <c r="P11" s="112">
        <f t="shared" si="0"/>
        <v>570.5</v>
      </c>
      <c r="Q11" s="112"/>
      <c r="R11" s="96">
        <v>80000</v>
      </c>
      <c r="S11" s="96">
        <f t="shared" si="1"/>
        <v>45640000</v>
      </c>
      <c r="T11" s="95" t="s">
        <v>61</v>
      </c>
      <c r="U11" s="95">
        <f t="shared" si="2"/>
        <v>570.5</v>
      </c>
      <c r="V11" s="95" t="s">
        <v>63</v>
      </c>
      <c r="W11" s="96">
        <v>26400</v>
      </c>
      <c r="X11" s="124">
        <f t="shared" si="7"/>
        <v>15061200</v>
      </c>
      <c r="Y11" s="124">
        <f t="shared" si="3"/>
        <v>8557500</v>
      </c>
      <c r="Z11" s="124">
        <f t="shared" si="4"/>
        <v>228200000</v>
      </c>
      <c r="AA11" s="124">
        <f t="shared" si="5"/>
        <v>297458700</v>
      </c>
      <c r="AB11" s="112"/>
      <c r="AC11" s="98"/>
    </row>
    <row r="12" spans="1:29" s="83" customFormat="1" ht="106.5" customHeight="1" x14ac:dyDescent="0.3">
      <c r="A12" s="91">
        <f t="shared" si="6"/>
        <v>3</v>
      </c>
      <c r="C12" s="98" t="s">
        <v>41</v>
      </c>
      <c r="D12" s="98"/>
      <c r="E12" s="113">
        <v>21</v>
      </c>
      <c r="F12" s="113">
        <v>483</v>
      </c>
      <c r="G12" s="114">
        <v>168</v>
      </c>
      <c r="H12" s="114" t="s">
        <v>11</v>
      </c>
      <c r="I12" s="113">
        <v>381</v>
      </c>
      <c r="J12" s="113">
        <v>51</v>
      </c>
      <c r="K12" s="115">
        <v>254</v>
      </c>
      <c r="L12" s="116" t="s">
        <v>6</v>
      </c>
      <c r="M12" s="115">
        <v>134</v>
      </c>
      <c r="N12" s="117">
        <v>78</v>
      </c>
      <c r="O12" s="117"/>
      <c r="P12" s="112">
        <f t="shared" si="0"/>
        <v>212</v>
      </c>
      <c r="Q12" s="112">
        <f>P12</f>
        <v>212</v>
      </c>
      <c r="R12" s="96">
        <v>80000</v>
      </c>
      <c r="S12" s="96">
        <f>P12*R12</f>
        <v>16960000</v>
      </c>
      <c r="T12" s="95" t="s">
        <v>61</v>
      </c>
      <c r="U12" s="95">
        <f>P12</f>
        <v>212</v>
      </c>
      <c r="V12" s="95" t="s">
        <v>63</v>
      </c>
      <c r="W12" s="96">
        <v>26400</v>
      </c>
      <c r="X12" s="124">
        <f>U12*W12</f>
        <v>5596800</v>
      </c>
      <c r="Y12" s="124">
        <f>15000*P12</f>
        <v>3180000</v>
      </c>
      <c r="Z12" s="124">
        <f>5*R12*P12</f>
        <v>84800000</v>
      </c>
      <c r="AA12" s="124">
        <f>Z12+Y12+X12+S12</f>
        <v>110536800</v>
      </c>
      <c r="AB12" s="124">
        <f>AA12</f>
        <v>110536800</v>
      </c>
      <c r="AC12" s="98"/>
    </row>
    <row r="13" spans="1:29" s="83" customFormat="1" ht="71.25" customHeight="1" x14ac:dyDescent="0.3">
      <c r="A13" s="91">
        <f t="shared" si="6"/>
        <v>4</v>
      </c>
      <c r="C13" s="98" t="s">
        <v>42</v>
      </c>
      <c r="D13" s="98"/>
      <c r="E13" s="113"/>
      <c r="F13" s="113"/>
      <c r="G13" s="114"/>
      <c r="H13" s="114" t="s">
        <v>64</v>
      </c>
      <c r="I13" s="113">
        <v>349</v>
      </c>
      <c r="J13" s="113">
        <v>52</v>
      </c>
      <c r="K13" s="123">
        <v>228.8</v>
      </c>
      <c r="L13" s="113" t="s">
        <v>8</v>
      </c>
      <c r="M13" s="115"/>
      <c r="N13" s="115">
        <v>61.9</v>
      </c>
      <c r="O13" s="115"/>
      <c r="P13" s="112">
        <f t="shared" si="0"/>
        <v>61.9</v>
      </c>
      <c r="Q13" s="112">
        <f>P13</f>
        <v>61.9</v>
      </c>
      <c r="R13" s="96">
        <v>80000</v>
      </c>
      <c r="S13" s="96">
        <f>P13*R13</f>
        <v>4952000</v>
      </c>
      <c r="T13" s="97" t="s">
        <v>61</v>
      </c>
      <c r="U13" s="95">
        <f>P13</f>
        <v>61.9</v>
      </c>
      <c r="V13" s="95" t="s">
        <v>63</v>
      </c>
      <c r="W13" s="96">
        <v>26400</v>
      </c>
      <c r="X13" s="124">
        <f>U13*W13</f>
        <v>1634160</v>
      </c>
      <c r="Y13" s="124">
        <f>15000*P13</f>
        <v>928500</v>
      </c>
      <c r="Z13" s="124">
        <f>5*R13*P13</f>
        <v>24760000</v>
      </c>
      <c r="AA13" s="124">
        <f>Z13+Y13+X13+S13</f>
        <v>32274660</v>
      </c>
      <c r="AB13" s="124">
        <f>AA13</f>
        <v>32274660</v>
      </c>
      <c r="AC13" s="98"/>
    </row>
    <row r="14" spans="1:29" s="83" customFormat="1" ht="71.25" customHeight="1" x14ac:dyDescent="0.3">
      <c r="A14" s="91">
        <f t="shared" si="6"/>
        <v>5</v>
      </c>
      <c r="B14" s="101"/>
      <c r="C14" s="98" t="s">
        <v>13</v>
      </c>
      <c r="D14" s="97"/>
      <c r="E14" s="113">
        <v>382</v>
      </c>
      <c r="F14" s="113">
        <v>21</v>
      </c>
      <c r="G14" s="114">
        <v>216</v>
      </c>
      <c r="H14" s="114" t="s">
        <v>34</v>
      </c>
      <c r="I14" s="113">
        <v>350</v>
      </c>
      <c r="J14" s="113">
        <v>52</v>
      </c>
      <c r="K14" s="115">
        <v>271</v>
      </c>
      <c r="L14" s="116" t="s">
        <v>6</v>
      </c>
      <c r="M14" s="117">
        <v>205.6</v>
      </c>
      <c r="N14" s="117"/>
      <c r="O14" s="117"/>
      <c r="P14" s="112">
        <f t="shared" si="0"/>
        <v>205.6</v>
      </c>
      <c r="Q14" s="112">
        <f>P14+P15</f>
        <v>534.5</v>
      </c>
      <c r="R14" s="96">
        <v>80000</v>
      </c>
      <c r="S14" s="96">
        <f t="shared" si="1"/>
        <v>16448000</v>
      </c>
      <c r="T14" s="95" t="s">
        <v>61</v>
      </c>
      <c r="U14" s="95">
        <f t="shared" si="2"/>
        <v>205.6</v>
      </c>
      <c r="V14" s="95" t="s">
        <v>63</v>
      </c>
      <c r="W14" s="96">
        <v>26400</v>
      </c>
      <c r="X14" s="124">
        <f t="shared" si="7"/>
        <v>5427840</v>
      </c>
      <c r="Y14" s="124">
        <f t="shared" si="3"/>
        <v>3084000</v>
      </c>
      <c r="Z14" s="124">
        <f t="shared" si="4"/>
        <v>82240000</v>
      </c>
      <c r="AA14" s="124">
        <f t="shared" si="5"/>
        <v>107199840</v>
      </c>
      <c r="AB14" s="124">
        <f>AA14+AA15</f>
        <v>278688300</v>
      </c>
      <c r="AC14" s="98"/>
    </row>
    <row r="15" spans="1:29" s="83" customFormat="1" ht="71.25" customHeight="1" x14ac:dyDescent="0.3">
      <c r="A15" s="91">
        <f t="shared" si="6"/>
        <v>5</v>
      </c>
      <c r="B15" s="101"/>
      <c r="C15" s="98" t="s">
        <v>13</v>
      </c>
      <c r="D15" s="98"/>
      <c r="E15" s="113">
        <v>382</v>
      </c>
      <c r="F15" s="113">
        <v>21</v>
      </c>
      <c r="G15" s="114">
        <v>624</v>
      </c>
      <c r="H15" s="114" t="s">
        <v>34</v>
      </c>
      <c r="I15" s="113">
        <v>431</v>
      </c>
      <c r="J15" s="113">
        <v>52</v>
      </c>
      <c r="K15" s="115">
        <v>630.5</v>
      </c>
      <c r="L15" s="116" t="s">
        <v>6</v>
      </c>
      <c r="M15" s="117">
        <v>267.39999999999998</v>
      </c>
      <c r="N15" s="117">
        <v>61.5</v>
      </c>
      <c r="O15" s="117"/>
      <c r="P15" s="112">
        <f t="shared" si="0"/>
        <v>328.9</v>
      </c>
      <c r="Q15" s="112"/>
      <c r="R15" s="96">
        <v>80000</v>
      </c>
      <c r="S15" s="96">
        <f t="shared" si="1"/>
        <v>26312000</v>
      </c>
      <c r="T15" s="95" t="s">
        <v>61</v>
      </c>
      <c r="U15" s="95">
        <f t="shared" si="2"/>
        <v>328.9</v>
      </c>
      <c r="V15" s="95" t="s">
        <v>63</v>
      </c>
      <c r="W15" s="96">
        <v>26400</v>
      </c>
      <c r="X15" s="124">
        <f t="shared" si="7"/>
        <v>8682960</v>
      </c>
      <c r="Y15" s="124">
        <f t="shared" si="3"/>
        <v>4933500</v>
      </c>
      <c r="Z15" s="124">
        <f t="shared" si="4"/>
        <v>131559999.99999999</v>
      </c>
      <c r="AA15" s="124">
        <f t="shared" si="5"/>
        <v>171488460</v>
      </c>
      <c r="AB15" s="112"/>
      <c r="AC15" s="98"/>
    </row>
    <row r="16" spans="1:29" s="83" customFormat="1" ht="71.25" customHeight="1" x14ac:dyDescent="0.3">
      <c r="A16" s="91">
        <f t="shared" si="6"/>
        <v>6</v>
      </c>
      <c r="B16" s="101"/>
      <c r="C16" s="98" t="s">
        <v>33</v>
      </c>
      <c r="D16" s="98" t="s">
        <v>35</v>
      </c>
      <c r="E16" s="113">
        <v>283</v>
      </c>
      <c r="F16" s="113">
        <v>21</v>
      </c>
      <c r="G16" s="114">
        <v>600</v>
      </c>
      <c r="H16" s="114" t="s">
        <v>34</v>
      </c>
      <c r="I16" s="113">
        <v>395</v>
      </c>
      <c r="J16" s="113">
        <v>52</v>
      </c>
      <c r="K16" s="115">
        <v>829</v>
      </c>
      <c r="L16" s="116" t="s">
        <v>6</v>
      </c>
      <c r="M16" s="117">
        <v>420.2</v>
      </c>
      <c r="N16" s="117"/>
      <c r="O16" s="117"/>
      <c r="P16" s="112">
        <f t="shared" si="0"/>
        <v>420.2</v>
      </c>
      <c r="Q16" s="112">
        <f>P16</f>
        <v>420.2</v>
      </c>
      <c r="R16" s="96">
        <v>80000</v>
      </c>
      <c r="S16" s="96">
        <f t="shared" si="1"/>
        <v>33616000</v>
      </c>
      <c r="T16" s="95" t="s">
        <v>61</v>
      </c>
      <c r="U16" s="95">
        <f t="shared" si="2"/>
        <v>420.2</v>
      </c>
      <c r="V16" s="95" t="s">
        <v>63</v>
      </c>
      <c r="W16" s="96">
        <v>26400</v>
      </c>
      <c r="X16" s="124">
        <f t="shared" si="7"/>
        <v>11093280</v>
      </c>
      <c r="Y16" s="124">
        <f t="shared" si="3"/>
        <v>6303000</v>
      </c>
      <c r="Z16" s="124">
        <f t="shared" si="4"/>
        <v>168080000</v>
      </c>
      <c r="AA16" s="124">
        <f t="shared" si="5"/>
        <v>219092280</v>
      </c>
      <c r="AB16" s="124">
        <f>AA16</f>
        <v>219092280</v>
      </c>
      <c r="AC16" s="98"/>
    </row>
    <row r="17" spans="1:29" s="83" customFormat="1" ht="71.25" customHeight="1" x14ac:dyDescent="0.3">
      <c r="A17" s="91">
        <f t="shared" si="6"/>
        <v>7</v>
      </c>
      <c r="B17" s="101"/>
      <c r="C17" s="98" t="s">
        <v>15</v>
      </c>
      <c r="D17" s="98" t="s">
        <v>39</v>
      </c>
      <c r="E17" s="113">
        <v>21</v>
      </c>
      <c r="F17" s="113"/>
      <c r="G17" s="114">
        <v>168</v>
      </c>
      <c r="H17" s="114" t="s">
        <v>4</v>
      </c>
      <c r="I17" s="113">
        <v>428</v>
      </c>
      <c r="J17" s="113">
        <v>51</v>
      </c>
      <c r="K17" s="115">
        <v>1865.3</v>
      </c>
      <c r="L17" s="116" t="s">
        <v>9</v>
      </c>
      <c r="M17" s="115">
        <v>168</v>
      </c>
      <c r="N17" s="117"/>
      <c r="O17" s="117">
        <v>156</v>
      </c>
      <c r="P17" s="112">
        <f t="shared" si="0"/>
        <v>324</v>
      </c>
      <c r="Q17" s="112">
        <f t="shared" ref="Q17:Q20" si="8">P17</f>
        <v>324</v>
      </c>
      <c r="R17" s="96">
        <v>80000</v>
      </c>
      <c r="S17" s="96">
        <f t="shared" si="1"/>
        <v>25920000</v>
      </c>
      <c r="T17" s="95" t="s">
        <v>61</v>
      </c>
      <c r="U17" s="95">
        <f t="shared" si="2"/>
        <v>324</v>
      </c>
      <c r="V17" s="95" t="s">
        <v>63</v>
      </c>
      <c r="W17" s="96">
        <v>26400</v>
      </c>
      <c r="X17" s="124">
        <f t="shared" si="7"/>
        <v>8553600</v>
      </c>
      <c r="Y17" s="124">
        <f t="shared" si="3"/>
        <v>4860000</v>
      </c>
      <c r="Z17" s="124">
        <f t="shared" si="4"/>
        <v>129600000</v>
      </c>
      <c r="AA17" s="124">
        <f t="shared" si="5"/>
        <v>168933600</v>
      </c>
      <c r="AB17" s="124">
        <f t="shared" ref="AB17:AB20" si="9">AA17</f>
        <v>168933600</v>
      </c>
      <c r="AC17" s="98"/>
    </row>
    <row r="18" spans="1:29" s="83" customFormat="1" ht="88.5" customHeight="1" x14ac:dyDescent="0.3">
      <c r="A18" s="91">
        <f t="shared" si="6"/>
        <v>8</v>
      </c>
      <c r="B18" s="101"/>
      <c r="C18" s="98" t="s">
        <v>37</v>
      </c>
      <c r="D18" s="98"/>
      <c r="E18" s="113"/>
      <c r="F18" s="113"/>
      <c r="G18" s="114"/>
      <c r="H18" s="114" t="s">
        <v>4</v>
      </c>
      <c r="I18" s="113">
        <v>470</v>
      </c>
      <c r="J18" s="113">
        <v>51</v>
      </c>
      <c r="K18" s="115">
        <v>288.7</v>
      </c>
      <c r="L18" s="116" t="s">
        <v>8</v>
      </c>
      <c r="M18" s="117"/>
      <c r="N18" s="117">
        <v>25.1</v>
      </c>
      <c r="O18" s="117"/>
      <c r="P18" s="112">
        <f t="shared" si="0"/>
        <v>25.1</v>
      </c>
      <c r="Q18" s="112">
        <f t="shared" si="8"/>
        <v>25.1</v>
      </c>
      <c r="R18" s="96">
        <v>80000</v>
      </c>
      <c r="S18" s="96">
        <f t="shared" si="1"/>
        <v>2008000</v>
      </c>
      <c r="T18" s="95" t="s">
        <v>61</v>
      </c>
      <c r="U18" s="95">
        <f t="shared" si="2"/>
        <v>25.1</v>
      </c>
      <c r="V18" s="95" t="s">
        <v>63</v>
      </c>
      <c r="W18" s="96">
        <v>26400</v>
      </c>
      <c r="X18" s="124">
        <f t="shared" si="7"/>
        <v>662640</v>
      </c>
      <c r="Y18" s="124">
        <f t="shared" si="3"/>
        <v>376500</v>
      </c>
      <c r="Z18" s="124">
        <f t="shared" si="4"/>
        <v>10040000</v>
      </c>
      <c r="AA18" s="124">
        <f t="shared" si="5"/>
        <v>13087140</v>
      </c>
      <c r="AB18" s="124">
        <f t="shared" si="9"/>
        <v>13087140</v>
      </c>
      <c r="AC18" s="98"/>
    </row>
    <row r="19" spans="1:29" s="83" customFormat="1" ht="102.75" customHeight="1" x14ac:dyDescent="0.3">
      <c r="A19" s="91">
        <f t="shared" si="6"/>
        <v>9</v>
      </c>
      <c r="B19" s="101"/>
      <c r="C19" s="98" t="s">
        <v>36</v>
      </c>
      <c r="D19" s="98"/>
      <c r="E19" s="113">
        <v>279</v>
      </c>
      <c r="F19" s="113">
        <v>21</v>
      </c>
      <c r="G19" s="114">
        <v>120</v>
      </c>
      <c r="H19" s="114" t="s">
        <v>14</v>
      </c>
      <c r="I19" s="113">
        <v>341</v>
      </c>
      <c r="J19" s="113">
        <v>52</v>
      </c>
      <c r="K19" s="115">
        <v>173.9</v>
      </c>
      <c r="L19" s="116" t="s">
        <v>6</v>
      </c>
      <c r="M19" s="115">
        <v>120</v>
      </c>
      <c r="N19" s="117">
        <v>53.9</v>
      </c>
      <c r="O19" s="117"/>
      <c r="P19" s="112">
        <f t="shared" si="0"/>
        <v>173.9</v>
      </c>
      <c r="Q19" s="112">
        <f t="shared" si="8"/>
        <v>173.9</v>
      </c>
      <c r="R19" s="96">
        <v>80000</v>
      </c>
      <c r="S19" s="96">
        <f>P19*R19</f>
        <v>13912000</v>
      </c>
      <c r="T19" s="99" t="s">
        <v>157</v>
      </c>
      <c r="U19" s="95">
        <v>173</v>
      </c>
      <c r="V19" s="95" t="s">
        <v>62</v>
      </c>
      <c r="W19" s="95"/>
      <c r="X19" s="112"/>
      <c r="Y19" s="124">
        <f>15000*P19</f>
        <v>2608500</v>
      </c>
      <c r="Z19" s="124">
        <f>5*R19*P19</f>
        <v>69560000</v>
      </c>
      <c r="AA19" s="124">
        <f>Z19+Y19+X19+S19</f>
        <v>86080500</v>
      </c>
      <c r="AB19" s="124">
        <f t="shared" si="9"/>
        <v>86080500</v>
      </c>
      <c r="AC19" s="98" t="s">
        <v>68</v>
      </c>
    </row>
    <row r="20" spans="1:29" s="83" customFormat="1" ht="100.5" customHeight="1" x14ac:dyDescent="0.3">
      <c r="A20" s="91">
        <f t="shared" si="6"/>
        <v>10</v>
      </c>
      <c r="B20" s="101"/>
      <c r="C20" s="98" t="s">
        <v>38</v>
      </c>
      <c r="D20" s="100" t="s">
        <v>40</v>
      </c>
      <c r="E20" s="113"/>
      <c r="F20" s="113"/>
      <c r="G20" s="114"/>
      <c r="H20" s="114" t="s">
        <v>4</v>
      </c>
      <c r="I20" s="113">
        <v>542</v>
      </c>
      <c r="J20" s="113">
        <v>52</v>
      </c>
      <c r="K20" s="115">
        <v>62.1</v>
      </c>
      <c r="L20" s="116" t="s">
        <v>8</v>
      </c>
      <c r="M20" s="117"/>
      <c r="N20" s="117">
        <v>37.799999999999997</v>
      </c>
      <c r="O20" s="117"/>
      <c r="P20" s="112">
        <f t="shared" si="0"/>
        <v>37.799999999999997</v>
      </c>
      <c r="Q20" s="112">
        <f t="shared" si="8"/>
        <v>37.799999999999997</v>
      </c>
      <c r="R20" s="96">
        <v>80000</v>
      </c>
      <c r="S20" s="96">
        <f>P20*R20</f>
        <v>3024000</v>
      </c>
      <c r="T20" s="95" t="s">
        <v>60</v>
      </c>
      <c r="U20" s="95">
        <f>P20</f>
        <v>37.799999999999997</v>
      </c>
      <c r="V20" s="95" t="s">
        <v>63</v>
      </c>
      <c r="W20" s="96">
        <v>9000</v>
      </c>
      <c r="X20" s="124">
        <f>W20*U20</f>
        <v>340200</v>
      </c>
      <c r="Y20" s="124">
        <f>15000*P20</f>
        <v>567000</v>
      </c>
      <c r="Z20" s="124">
        <f>5*R20*P20</f>
        <v>15119999.999999998</v>
      </c>
      <c r="AA20" s="124">
        <f>Z20+Y20+X20+S20</f>
        <v>19051200</v>
      </c>
      <c r="AB20" s="124">
        <f t="shared" si="9"/>
        <v>19051200</v>
      </c>
      <c r="AC20" s="98"/>
    </row>
    <row r="21" spans="1:29" ht="59.25" customHeight="1" x14ac:dyDescent="0.2">
      <c r="A21" s="2"/>
      <c r="C21" s="1"/>
      <c r="D21" s="1"/>
      <c r="E21" s="3"/>
      <c r="F21" s="3"/>
      <c r="G21" s="4"/>
      <c r="H21" s="4"/>
      <c r="I21" s="3"/>
      <c r="J21" s="3"/>
      <c r="K21" s="4"/>
      <c r="L21" s="1"/>
      <c r="M21" s="1"/>
      <c r="N21" s="1"/>
      <c r="O21" s="1"/>
      <c r="P21" s="1"/>
      <c r="Q21" s="1"/>
      <c r="R21" s="1"/>
      <c r="S21" s="1"/>
      <c r="T21" s="1"/>
      <c r="U21" s="1"/>
      <c r="V21" s="1"/>
      <c r="W21" s="1"/>
      <c r="X21" s="1"/>
      <c r="Y21" s="1"/>
      <c r="Z21" s="1"/>
      <c r="AA21" s="1"/>
      <c r="AB21" s="1"/>
      <c r="AC21" s="6"/>
    </row>
    <row r="22" spans="1:29" ht="59.25" customHeight="1" x14ac:dyDescent="0.2">
      <c r="A22" s="2"/>
      <c r="C22" s="1"/>
      <c r="D22" s="1"/>
      <c r="E22" s="3"/>
      <c r="F22" s="3"/>
      <c r="G22" s="4"/>
      <c r="H22" s="4"/>
      <c r="I22" s="3"/>
      <c r="J22" s="3"/>
      <c r="K22" s="4"/>
      <c r="L22" s="1"/>
      <c r="M22" s="1"/>
      <c r="N22" s="1"/>
      <c r="O22" s="1"/>
      <c r="P22" s="1"/>
      <c r="Q22" s="1"/>
      <c r="R22" s="1"/>
      <c r="S22" s="1"/>
      <c r="T22" s="1"/>
      <c r="U22" s="1"/>
      <c r="V22" s="1"/>
      <c r="W22" s="1"/>
      <c r="X22" s="1"/>
      <c r="Y22" s="1"/>
      <c r="Z22" s="1"/>
      <c r="AA22" s="1"/>
      <c r="AB22" s="1"/>
      <c r="AC22" s="1"/>
    </row>
    <row r="23" spans="1:29" ht="59.25" customHeight="1" x14ac:dyDescent="0.2">
      <c r="A23" s="2"/>
      <c r="C23" s="1"/>
      <c r="D23" s="1"/>
      <c r="E23" s="3"/>
      <c r="F23" s="3"/>
      <c r="G23" s="4"/>
      <c r="H23" s="4"/>
      <c r="I23" s="3"/>
      <c r="J23" s="3"/>
      <c r="K23" s="4"/>
      <c r="L23" s="1"/>
      <c r="M23" s="1"/>
      <c r="N23" s="1"/>
      <c r="O23" s="1"/>
      <c r="P23" s="1"/>
      <c r="Q23" s="1"/>
      <c r="R23" s="1"/>
      <c r="S23" s="1"/>
      <c r="T23" s="1"/>
      <c r="U23" s="1"/>
      <c r="V23" s="1"/>
      <c r="W23" s="1"/>
      <c r="X23" s="1"/>
      <c r="Y23" s="1"/>
      <c r="Z23" s="1"/>
      <c r="AA23" s="1"/>
      <c r="AB23" s="1"/>
      <c r="AC23" s="1"/>
    </row>
    <row r="24" spans="1:29" ht="59.25" customHeight="1" x14ac:dyDescent="0.2">
      <c r="A24" s="2"/>
      <c r="C24" s="1"/>
      <c r="D24" s="1"/>
      <c r="E24" s="3"/>
      <c r="F24" s="3"/>
      <c r="G24" s="4"/>
      <c r="H24" s="4"/>
      <c r="I24" s="3"/>
      <c r="J24" s="3"/>
      <c r="K24" s="4"/>
      <c r="L24" s="1"/>
      <c r="M24" s="1"/>
      <c r="N24" s="1"/>
      <c r="O24" s="1"/>
      <c r="P24" s="1"/>
      <c r="Q24" s="1"/>
      <c r="R24" s="1"/>
      <c r="S24" s="1"/>
      <c r="T24" s="1"/>
      <c r="U24" s="1"/>
      <c r="V24" s="1"/>
      <c r="W24" s="1"/>
      <c r="X24" s="1"/>
      <c r="Y24" s="1"/>
      <c r="Z24" s="1"/>
      <c r="AA24" s="1"/>
      <c r="AB24" s="1"/>
      <c r="AC24" s="1"/>
    </row>
    <row r="25" spans="1:29" ht="59.25" customHeight="1" x14ac:dyDescent="0.2">
      <c r="A25" s="2"/>
      <c r="C25" s="1"/>
      <c r="D25" s="1"/>
      <c r="E25" s="3"/>
      <c r="F25" s="3"/>
      <c r="G25" s="4"/>
      <c r="H25" s="4"/>
      <c r="I25" s="3"/>
      <c r="J25" s="3"/>
      <c r="K25" s="4"/>
      <c r="L25" s="1"/>
      <c r="M25" s="1"/>
      <c r="N25" s="1"/>
      <c r="O25" s="1"/>
      <c r="P25" s="1"/>
      <c r="Q25" s="1"/>
      <c r="R25" s="1"/>
      <c r="S25" s="1"/>
      <c r="T25" s="1"/>
      <c r="U25" s="1"/>
      <c r="V25" s="1"/>
      <c r="W25" s="1"/>
      <c r="X25" s="1"/>
      <c r="Y25" s="1"/>
      <c r="Z25" s="1"/>
      <c r="AA25" s="1"/>
      <c r="AB25" s="1"/>
      <c r="AC25" s="1"/>
    </row>
    <row r="26" spans="1:29" ht="59.25" customHeight="1" x14ac:dyDescent="0.2">
      <c r="A26" s="2"/>
      <c r="C26" s="1"/>
      <c r="D26" s="1"/>
      <c r="E26" s="3"/>
      <c r="F26" s="3"/>
      <c r="G26" s="4"/>
      <c r="H26" s="4"/>
      <c r="I26" s="3"/>
      <c r="J26" s="3"/>
      <c r="K26" s="4"/>
      <c r="L26" s="1"/>
      <c r="M26" s="1"/>
      <c r="N26" s="1"/>
      <c r="O26" s="1"/>
      <c r="P26" s="1"/>
      <c r="Q26" s="1"/>
      <c r="R26" s="1"/>
      <c r="S26" s="1"/>
      <c r="T26" s="1"/>
      <c r="U26" s="1"/>
      <c r="V26" s="1"/>
      <c r="W26" s="1"/>
      <c r="X26" s="1"/>
      <c r="Y26" s="1"/>
      <c r="Z26" s="1"/>
      <c r="AA26" s="1"/>
      <c r="AB26" s="1"/>
      <c r="AC26" s="1"/>
    </row>
    <row r="27" spans="1:29" ht="59.25" customHeight="1" x14ac:dyDescent="0.2">
      <c r="A27" s="2"/>
      <c r="C27" s="1"/>
      <c r="D27" s="1"/>
      <c r="E27" s="3"/>
      <c r="F27" s="3"/>
      <c r="G27" s="4"/>
      <c r="H27" s="4"/>
      <c r="I27" s="3"/>
      <c r="J27" s="3"/>
      <c r="K27" s="4"/>
      <c r="L27" s="1"/>
      <c r="M27" s="1"/>
      <c r="N27" s="1"/>
      <c r="O27" s="1"/>
      <c r="P27" s="1"/>
      <c r="Q27" s="1"/>
      <c r="R27" s="1"/>
      <c r="S27" s="1"/>
      <c r="T27" s="1"/>
      <c r="U27" s="1"/>
      <c r="V27" s="1"/>
      <c r="W27" s="1"/>
      <c r="X27" s="1"/>
      <c r="Y27" s="1"/>
      <c r="Z27" s="1"/>
      <c r="AA27" s="1"/>
      <c r="AB27" s="1"/>
      <c r="AC27" s="1"/>
    </row>
    <row r="28" spans="1:29" ht="59.25" customHeight="1" x14ac:dyDescent="0.2">
      <c r="A28" s="2"/>
      <c r="C28" s="1"/>
      <c r="D28" s="1"/>
      <c r="E28" s="3"/>
      <c r="F28" s="3"/>
      <c r="G28" s="4"/>
      <c r="H28" s="4"/>
      <c r="I28" s="3"/>
      <c r="J28" s="3"/>
      <c r="K28" s="4"/>
      <c r="L28" s="1"/>
      <c r="M28" s="1"/>
      <c r="N28" s="1"/>
      <c r="O28" s="1"/>
      <c r="P28" s="1"/>
      <c r="Q28" s="1"/>
      <c r="R28" s="1"/>
      <c r="S28" s="1"/>
      <c r="T28" s="1"/>
      <c r="U28" s="1"/>
      <c r="V28" s="1"/>
      <c r="W28" s="1"/>
      <c r="X28" s="1"/>
      <c r="Y28" s="1"/>
      <c r="Z28" s="1"/>
      <c r="AA28" s="1"/>
      <c r="AB28" s="1"/>
      <c r="AC28" s="1"/>
    </row>
    <row r="29" spans="1:29" ht="59.25" customHeight="1" x14ac:dyDescent="0.2">
      <c r="A29" s="2"/>
      <c r="C29" s="1"/>
      <c r="D29" s="1"/>
      <c r="E29" s="3"/>
      <c r="F29" s="3"/>
      <c r="G29" s="4"/>
      <c r="H29" s="4"/>
      <c r="I29" s="3"/>
      <c r="J29" s="3"/>
      <c r="K29" s="4"/>
      <c r="L29" s="1"/>
      <c r="M29" s="1"/>
      <c r="N29" s="1"/>
      <c r="O29" s="1"/>
      <c r="P29" s="1"/>
      <c r="Q29" s="1"/>
      <c r="R29" s="1"/>
      <c r="S29" s="1"/>
      <c r="T29" s="1"/>
      <c r="U29" s="1"/>
      <c r="V29" s="1"/>
      <c r="W29" s="1"/>
      <c r="X29" s="1"/>
      <c r="Y29" s="1"/>
      <c r="Z29" s="1"/>
      <c r="AA29" s="1"/>
      <c r="AB29" s="1"/>
      <c r="AC29" s="1"/>
    </row>
    <row r="30" spans="1:29" ht="59.25" customHeight="1" x14ac:dyDescent="0.2">
      <c r="A30" s="2"/>
      <c r="C30" s="1"/>
      <c r="D30" s="1"/>
      <c r="E30" s="3"/>
      <c r="F30" s="3"/>
      <c r="G30" s="4"/>
      <c r="H30" s="4"/>
      <c r="I30" s="3"/>
      <c r="J30" s="3"/>
      <c r="K30" s="4"/>
      <c r="L30" s="1"/>
      <c r="M30" s="1"/>
      <c r="N30" s="1"/>
      <c r="O30" s="1"/>
      <c r="P30" s="1"/>
      <c r="Q30" s="1"/>
      <c r="R30" s="1"/>
      <c r="S30" s="1"/>
      <c r="T30" s="1"/>
      <c r="U30" s="1"/>
      <c r="V30" s="1"/>
      <c r="W30" s="1"/>
      <c r="X30" s="1"/>
      <c r="Y30" s="1"/>
      <c r="Z30" s="1"/>
      <c r="AA30" s="1"/>
      <c r="AB30" s="1"/>
      <c r="AC30" s="1"/>
    </row>
    <row r="31" spans="1:29" ht="59.25" customHeight="1" x14ac:dyDescent="0.2">
      <c r="A31" s="2"/>
      <c r="C31" s="1"/>
      <c r="D31" s="1"/>
      <c r="E31" s="3"/>
      <c r="F31" s="3"/>
      <c r="G31" s="4"/>
      <c r="H31" s="4"/>
      <c r="I31" s="3"/>
      <c r="J31" s="3"/>
      <c r="K31" s="4"/>
      <c r="L31" s="1"/>
      <c r="M31" s="1"/>
      <c r="N31" s="1"/>
      <c r="O31" s="1"/>
      <c r="P31" s="1"/>
      <c r="Q31" s="1"/>
      <c r="R31" s="1"/>
      <c r="S31" s="1"/>
      <c r="T31" s="1"/>
      <c r="U31" s="1"/>
      <c r="V31" s="1"/>
      <c r="W31" s="1"/>
      <c r="X31" s="1"/>
      <c r="Y31" s="1"/>
      <c r="Z31" s="1"/>
      <c r="AA31" s="1"/>
      <c r="AB31" s="1"/>
      <c r="AC31" s="1"/>
    </row>
    <row r="32" spans="1:29" ht="59.25" customHeight="1" x14ac:dyDescent="0.2">
      <c r="A32" s="2"/>
      <c r="C32" s="1"/>
      <c r="D32" s="1"/>
      <c r="E32" s="3"/>
      <c r="F32" s="3"/>
      <c r="G32" s="4"/>
      <c r="H32" s="4"/>
      <c r="I32" s="3"/>
      <c r="J32" s="3"/>
      <c r="K32" s="4"/>
      <c r="L32" s="1"/>
      <c r="M32" s="1"/>
      <c r="N32" s="1"/>
      <c r="O32" s="1"/>
      <c r="P32" s="1"/>
      <c r="Q32" s="1"/>
      <c r="R32" s="1"/>
      <c r="S32" s="1"/>
      <c r="T32" s="1"/>
      <c r="U32" s="1"/>
      <c r="V32" s="1"/>
      <c r="W32" s="1"/>
      <c r="X32" s="1"/>
      <c r="Y32" s="1"/>
      <c r="Z32" s="1"/>
      <c r="AA32" s="1"/>
      <c r="AB32" s="1"/>
      <c r="AC32" s="1"/>
    </row>
    <row r="33" spans="1:29" ht="59.25" customHeight="1" x14ac:dyDescent="0.2">
      <c r="A33" s="2"/>
      <c r="C33" s="1"/>
      <c r="D33" s="1"/>
      <c r="E33" s="3"/>
      <c r="F33" s="3"/>
      <c r="G33" s="4"/>
      <c r="H33" s="4"/>
      <c r="I33" s="3"/>
      <c r="J33" s="3"/>
      <c r="K33" s="4"/>
      <c r="L33" s="1"/>
      <c r="M33" s="1"/>
      <c r="N33" s="1"/>
      <c r="O33" s="1"/>
      <c r="P33" s="1"/>
      <c r="Q33" s="1"/>
      <c r="R33" s="1"/>
      <c r="S33" s="1"/>
      <c r="T33" s="1"/>
      <c r="U33" s="1"/>
      <c r="V33" s="1"/>
      <c r="W33" s="1"/>
      <c r="X33" s="1"/>
      <c r="Y33" s="1"/>
      <c r="Z33" s="1"/>
      <c r="AA33" s="1"/>
      <c r="AB33" s="1"/>
      <c r="AC33" s="1"/>
    </row>
    <row r="34" spans="1:29" ht="59.25" customHeight="1" x14ac:dyDescent="0.2">
      <c r="A34" s="2"/>
      <c r="C34" s="1"/>
      <c r="D34" s="1"/>
      <c r="E34" s="3"/>
      <c r="F34" s="3"/>
      <c r="G34" s="4"/>
      <c r="H34" s="4"/>
      <c r="I34" s="3"/>
      <c r="J34" s="3"/>
      <c r="K34" s="4"/>
      <c r="L34" s="1"/>
      <c r="M34" s="1"/>
      <c r="N34" s="1"/>
      <c r="O34" s="1"/>
      <c r="P34" s="1"/>
      <c r="Q34" s="1"/>
      <c r="R34" s="1"/>
      <c r="S34" s="1"/>
      <c r="T34" s="1"/>
      <c r="U34" s="1"/>
      <c r="V34" s="1"/>
      <c r="W34" s="1"/>
      <c r="X34" s="1"/>
      <c r="Y34" s="1"/>
      <c r="Z34" s="1"/>
      <c r="AA34" s="1"/>
      <c r="AB34" s="1"/>
      <c r="AC34" s="1"/>
    </row>
    <row r="35" spans="1:29" ht="59.25" customHeight="1" x14ac:dyDescent="0.2">
      <c r="A35" s="2"/>
      <c r="C35" s="1"/>
      <c r="D35" s="1"/>
      <c r="E35" s="3"/>
      <c r="F35" s="3"/>
      <c r="G35" s="4"/>
      <c r="H35" s="4"/>
      <c r="I35" s="3"/>
      <c r="J35" s="3"/>
      <c r="K35" s="4"/>
      <c r="L35" s="1"/>
      <c r="M35" s="1"/>
      <c r="N35" s="1"/>
      <c r="O35" s="1"/>
      <c r="P35" s="1"/>
      <c r="Q35" s="1"/>
      <c r="R35" s="1"/>
      <c r="S35" s="1"/>
      <c r="T35" s="1"/>
      <c r="U35" s="1"/>
      <c r="V35" s="1"/>
      <c r="W35" s="1"/>
      <c r="X35" s="1"/>
      <c r="Y35" s="1"/>
      <c r="Z35" s="1"/>
      <c r="AA35" s="1"/>
      <c r="AB35" s="1"/>
      <c r="AC35" s="1"/>
    </row>
    <row r="36" spans="1:29" ht="59.25" customHeight="1" x14ac:dyDescent="0.2">
      <c r="A36" s="2"/>
      <c r="C36" s="1"/>
      <c r="D36" s="1"/>
      <c r="E36" s="3"/>
      <c r="F36" s="3"/>
      <c r="G36" s="4"/>
      <c r="H36" s="4"/>
      <c r="I36" s="3"/>
      <c r="J36" s="3"/>
      <c r="K36" s="4"/>
      <c r="L36" s="1"/>
      <c r="M36" s="1"/>
      <c r="N36" s="1"/>
      <c r="O36" s="1"/>
      <c r="P36" s="1"/>
      <c r="Q36" s="1"/>
      <c r="R36" s="1"/>
      <c r="S36" s="1"/>
      <c r="T36" s="1"/>
      <c r="U36" s="1"/>
      <c r="V36" s="1"/>
      <c r="W36" s="1"/>
      <c r="X36" s="1"/>
      <c r="Y36" s="1"/>
      <c r="Z36" s="1"/>
      <c r="AA36" s="1"/>
      <c r="AB36" s="1"/>
      <c r="AC36" s="1"/>
    </row>
    <row r="37" spans="1:29" ht="59.25" customHeight="1" x14ac:dyDescent="0.2">
      <c r="A37" s="2"/>
      <c r="C37" s="1"/>
      <c r="D37" s="1"/>
      <c r="E37" s="3"/>
      <c r="F37" s="3"/>
      <c r="G37" s="4"/>
      <c r="H37" s="4"/>
      <c r="I37" s="3"/>
      <c r="J37" s="3"/>
      <c r="K37" s="4"/>
      <c r="L37" s="1"/>
      <c r="M37" s="1"/>
      <c r="N37" s="1"/>
      <c r="O37" s="1"/>
      <c r="P37" s="1"/>
      <c r="Q37" s="1"/>
      <c r="R37" s="1"/>
      <c r="S37" s="1"/>
      <c r="T37" s="1"/>
      <c r="U37" s="1"/>
      <c r="V37" s="1"/>
      <c r="W37" s="1"/>
      <c r="X37" s="1"/>
      <c r="Y37" s="1"/>
      <c r="Z37" s="1"/>
      <c r="AA37" s="1"/>
      <c r="AB37" s="1"/>
      <c r="AC37" s="1"/>
    </row>
    <row r="38" spans="1:29" ht="59.25" customHeight="1" x14ac:dyDescent="0.2">
      <c r="A38" s="2"/>
      <c r="C38" s="1"/>
      <c r="D38" s="1"/>
      <c r="E38" s="3"/>
      <c r="F38" s="3"/>
      <c r="G38" s="4"/>
      <c r="H38" s="4"/>
      <c r="I38" s="3"/>
      <c r="J38" s="3"/>
      <c r="K38" s="4"/>
      <c r="L38" s="1"/>
      <c r="M38" s="1"/>
      <c r="N38" s="1"/>
      <c r="O38" s="1"/>
      <c r="P38" s="1"/>
      <c r="Q38" s="1"/>
      <c r="R38" s="1"/>
      <c r="S38" s="1"/>
      <c r="T38" s="1"/>
      <c r="U38" s="1"/>
      <c r="V38" s="1"/>
      <c r="W38" s="1"/>
      <c r="X38" s="1"/>
      <c r="Y38" s="1"/>
      <c r="Z38" s="1"/>
      <c r="AA38" s="1"/>
      <c r="AB38" s="1"/>
      <c r="AC38" s="1"/>
    </row>
  </sheetData>
  <autoFilter ref="A5:AC21" xr:uid="{00000000-0009-0000-0000-000000000000}"/>
  <mergeCells count="16">
    <mergeCell ref="AA3:AA4"/>
    <mergeCell ref="AB3:AB4"/>
    <mergeCell ref="A1:AC1"/>
    <mergeCell ref="A3:A4"/>
    <mergeCell ref="C3:C4"/>
    <mergeCell ref="D3:D4"/>
    <mergeCell ref="E3:G3"/>
    <mergeCell ref="H3:H4"/>
    <mergeCell ref="I3:L3"/>
    <mergeCell ref="M3:O3"/>
    <mergeCell ref="P3:P4"/>
    <mergeCell ref="AC3:AC4"/>
    <mergeCell ref="Q3:Q4"/>
    <mergeCell ref="R3:S3"/>
    <mergeCell ref="T3:X3"/>
    <mergeCell ref="Y3:Z3"/>
  </mergeCells>
  <pageMargins left="0.2" right="0.2" top="0" bottom="0" header="0.3" footer="0.3"/>
  <pageSetup paperSize="8" scale="4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24"/>
  <sheetViews>
    <sheetView tabSelected="1" topLeftCell="A10" workbookViewId="0">
      <selection activeCell="F14" sqref="F14"/>
    </sheetView>
  </sheetViews>
  <sheetFormatPr defaultColWidth="9" defaultRowHeight="18.75" x14ac:dyDescent="0.2"/>
  <cols>
    <col min="1" max="1" width="6.7109375" style="7" customWidth="1"/>
    <col min="2" max="2" width="60.7109375" style="11" customWidth="1"/>
    <col min="3" max="3" width="18.5703125" style="10" customWidth="1"/>
    <col min="4" max="4" width="8.7109375" style="7" customWidth="1"/>
    <col min="5" max="5" width="10.7109375" style="9" customWidth="1"/>
    <col min="6" max="6" width="21.42578125" style="8" customWidth="1"/>
    <col min="7" max="7" width="13.85546875" style="7" customWidth="1"/>
    <col min="8" max="8" width="18" style="7" customWidth="1"/>
    <col min="9" max="9" width="19.85546875" style="7" hidden="1" customWidth="1"/>
    <col min="10" max="10" width="11.140625" style="7" hidden="1" customWidth="1"/>
    <col min="11" max="11" width="16.42578125" style="7" hidden="1" customWidth="1"/>
    <col min="12" max="12" width="14.7109375" style="7" hidden="1" customWidth="1"/>
    <col min="13" max="13" width="17.42578125" style="7" hidden="1" customWidth="1"/>
    <col min="14" max="14" width="11.28515625" style="7" hidden="1" customWidth="1"/>
    <col min="15" max="15" width="17.42578125" style="7" hidden="1" customWidth="1"/>
    <col min="16" max="16" width="0" style="7" hidden="1" customWidth="1"/>
    <col min="17" max="17" width="16.42578125" style="7" customWidth="1"/>
    <col min="18" max="259" width="9" style="7"/>
    <col min="260" max="260" width="5.28515625" style="7" customWidth="1"/>
    <col min="261" max="261" width="55" style="7" customWidth="1"/>
    <col min="262" max="262" width="18.42578125" style="7" customWidth="1"/>
    <col min="263" max="263" width="12.28515625" style="7" customWidth="1"/>
    <col min="264" max="264" width="12" style="7" customWidth="1"/>
    <col min="265" max="265" width="19.7109375" style="7" customWidth="1"/>
    <col min="266" max="266" width="12.140625" style="7" customWidth="1"/>
    <col min="267" max="267" width="19.85546875" style="7" customWidth="1"/>
    <col min="268" max="268" width="16.5703125" style="7" customWidth="1"/>
    <col min="269" max="515" width="9" style="7"/>
    <col min="516" max="516" width="5.28515625" style="7" customWidth="1"/>
    <col min="517" max="517" width="55" style="7" customWidth="1"/>
    <col min="518" max="518" width="18.42578125" style="7" customWidth="1"/>
    <col min="519" max="519" width="12.28515625" style="7" customWidth="1"/>
    <col min="520" max="520" width="12" style="7" customWidth="1"/>
    <col min="521" max="521" width="19.7109375" style="7" customWidth="1"/>
    <col min="522" max="522" width="12.140625" style="7" customWidth="1"/>
    <col min="523" max="523" width="19.85546875" style="7" customWidth="1"/>
    <col min="524" max="524" width="16.5703125" style="7" customWidth="1"/>
    <col min="525" max="771" width="9" style="7"/>
    <col min="772" max="772" width="5.28515625" style="7" customWidth="1"/>
    <col min="773" max="773" width="55" style="7" customWidth="1"/>
    <col min="774" max="774" width="18.42578125" style="7" customWidth="1"/>
    <col min="775" max="775" width="12.28515625" style="7" customWidth="1"/>
    <col min="776" max="776" width="12" style="7" customWidth="1"/>
    <col min="777" max="777" width="19.7109375" style="7" customWidth="1"/>
    <col min="778" max="778" width="12.140625" style="7" customWidth="1"/>
    <col min="779" max="779" width="19.85546875" style="7" customWidth="1"/>
    <col min="780" max="780" width="16.5703125" style="7" customWidth="1"/>
    <col min="781" max="1027" width="9" style="7"/>
    <col min="1028" max="1028" width="5.28515625" style="7" customWidth="1"/>
    <col min="1029" max="1029" width="55" style="7" customWidth="1"/>
    <col min="1030" max="1030" width="18.42578125" style="7" customWidth="1"/>
    <col min="1031" max="1031" width="12.28515625" style="7" customWidth="1"/>
    <col min="1032" max="1032" width="12" style="7" customWidth="1"/>
    <col min="1033" max="1033" width="19.7109375" style="7" customWidth="1"/>
    <col min="1034" max="1034" width="12.140625" style="7" customWidth="1"/>
    <col min="1035" max="1035" width="19.85546875" style="7" customWidth="1"/>
    <col min="1036" max="1036" width="16.5703125" style="7" customWidth="1"/>
    <col min="1037" max="1283" width="9" style="7"/>
    <col min="1284" max="1284" width="5.28515625" style="7" customWidth="1"/>
    <col min="1285" max="1285" width="55" style="7" customWidth="1"/>
    <col min="1286" max="1286" width="18.42578125" style="7" customWidth="1"/>
    <col min="1287" max="1287" width="12.28515625" style="7" customWidth="1"/>
    <col min="1288" max="1288" width="12" style="7" customWidth="1"/>
    <col min="1289" max="1289" width="19.7109375" style="7" customWidth="1"/>
    <col min="1290" max="1290" width="12.140625" style="7" customWidth="1"/>
    <col min="1291" max="1291" width="19.85546875" style="7" customWidth="1"/>
    <col min="1292" max="1292" width="16.5703125" style="7" customWidth="1"/>
    <col min="1293" max="1539" width="9" style="7"/>
    <col min="1540" max="1540" width="5.28515625" style="7" customWidth="1"/>
    <col min="1541" max="1541" width="55" style="7" customWidth="1"/>
    <col min="1542" max="1542" width="18.42578125" style="7" customWidth="1"/>
    <col min="1543" max="1543" width="12.28515625" style="7" customWidth="1"/>
    <col min="1544" max="1544" width="12" style="7" customWidth="1"/>
    <col min="1545" max="1545" width="19.7109375" style="7" customWidth="1"/>
    <col min="1546" max="1546" width="12.140625" style="7" customWidth="1"/>
    <col min="1547" max="1547" width="19.85546875" style="7" customWidth="1"/>
    <col min="1548" max="1548" width="16.5703125" style="7" customWidth="1"/>
    <col min="1549" max="1795" width="9" style="7"/>
    <col min="1796" max="1796" width="5.28515625" style="7" customWidth="1"/>
    <col min="1797" max="1797" width="55" style="7" customWidth="1"/>
    <col min="1798" max="1798" width="18.42578125" style="7" customWidth="1"/>
    <col min="1799" max="1799" width="12.28515625" style="7" customWidth="1"/>
    <col min="1800" max="1800" width="12" style="7" customWidth="1"/>
    <col min="1801" max="1801" width="19.7109375" style="7" customWidth="1"/>
    <col min="1802" max="1802" width="12.140625" style="7" customWidth="1"/>
    <col min="1803" max="1803" width="19.85546875" style="7" customWidth="1"/>
    <col min="1804" max="1804" width="16.5703125" style="7" customWidth="1"/>
    <col min="1805" max="2051" width="9" style="7"/>
    <col min="2052" max="2052" width="5.28515625" style="7" customWidth="1"/>
    <col min="2053" max="2053" width="55" style="7" customWidth="1"/>
    <col min="2054" max="2054" width="18.42578125" style="7" customWidth="1"/>
    <col min="2055" max="2055" width="12.28515625" style="7" customWidth="1"/>
    <col min="2056" max="2056" width="12" style="7" customWidth="1"/>
    <col min="2057" max="2057" width="19.7109375" style="7" customWidth="1"/>
    <col min="2058" max="2058" width="12.140625" style="7" customWidth="1"/>
    <col min="2059" max="2059" width="19.85546875" style="7" customWidth="1"/>
    <col min="2060" max="2060" width="16.5703125" style="7" customWidth="1"/>
    <col min="2061" max="2307" width="9" style="7"/>
    <col min="2308" max="2308" width="5.28515625" style="7" customWidth="1"/>
    <col min="2309" max="2309" width="55" style="7" customWidth="1"/>
    <col min="2310" max="2310" width="18.42578125" style="7" customWidth="1"/>
    <col min="2311" max="2311" width="12.28515625" style="7" customWidth="1"/>
    <col min="2312" max="2312" width="12" style="7" customWidth="1"/>
    <col min="2313" max="2313" width="19.7109375" style="7" customWidth="1"/>
    <col min="2314" max="2314" width="12.140625" style="7" customWidth="1"/>
    <col min="2315" max="2315" width="19.85546875" style="7" customWidth="1"/>
    <col min="2316" max="2316" width="16.5703125" style="7" customWidth="1"/>
    <col min="2317" max="2563" width="9" style="7"/>
    <col min="2564" max="2564" width="5.28515625" style="7" customWidth="1"/>
    <col min="2565" max="2565" width="55" style="7" customWidth="1"/>
    <col min="2566" max="2566" width="18.42578125" style="7" customWidth="1"/>
    <col min="2567" max="2567" width="12.28515625" style="7" customWidth="1"/>
    <col min="2568" max="2568" width="12" style="7" customWidth="1"/>
    <col min="2569" max="2569" width="19.7109375" style="7" customWidth="1"/>
    <col min="2570" max="2570" width="12.140625" style="7" customWidth="1"/>
    <col min="2571" max="2571" width="19.85546875" style="7" customWidth="1"/>
    <col min="2572" max="2572" width="16.5703125" style="7" customWidth="1"/>
    <col min="2573" max="2819" width="9" style="7"/>
    <col min="2820" max="2820" width="5.28515625" style="7" customWidth="1"/>
    <col min="2821" max="2821" width="55" style="7" customWidth="1"/>
    <col min="2822" max="2822" width="18.42578125" style="7" customWidth="1"/>
    <col min="2823" max="2823" width="12.28515625" style="7" customWidth="1"/>
    <col min="2824" max="2824" width="12" style="7" customWidth="1"/>
    <col min="2825" max="2825" width="19.7109375" style="7" customWidth="1"/>
    <col min="2826" max="2826" width="12.140625" style="7" customWidth="1"/>
    <col min="2827" max="2827" width="19.85546875" style="7" customWidth="1"/>
    <col min="2828" max="2828" width="16.5703125" style="7" customWidth="1"/>
    <col min="2829" max="3075" width="9" style="7"/>
    <col min="3076" max="3076" width="5.28515625" style="7" customWidth="1"/>
    <col min="3077" max="3077" width="55" style="7" customWidth="1"/>
    <col min="3078" max="3078" width="18.42578125" style="7" customWidth="1"/>
    <col min="3079" max="3079" width="12.28515625" style="7" customWidth="1"/>
    <col min="3080" max="3080" width="12" style="7" customWidth="1"/>
    <col min="3081" max="3081" width="19.7109375" style="7" customWidth="1"/>
    <col min="3082" max="3082" width="12.140625" style="7" customWidth="1"/>
    <col min="3083" max="3083" width="19.85546875" style="7" customWidth="1"/>
    <col min="3084" max="3084" width="16.5703125" style="7" customWidth="1"/>
    <col min="3085" max="3331" width="9" style="7"/>
    <col min="3332" max="3332" width="5.28515625" style="7" customWidth="1"/>
    <col min="3333" max="3333" width="55" style="7" customWidth="1"/>
    <col min="3334" max="3334" width="18.42578125" style="7" customWidth="1"/>
    <col min="3335" max="3335" width="12.28515625" style="7" customWidth="1"/>
    <col min="3336" max="3336" width="12" style="7" customWidth="1"/>
    <col min="3337" max="3337" width="19.7109375" style="7" customWidth="1"/>
    <col min="3338" max="3338" width="12.140625" style="7" customWidth="1"/>
    <col min="3339" max="3339" width="19.85546875" style="7" customWidth="1"/>
    <col min="3340" max="3340" width="16.5703125" style="7" customWidth="1"/>
    <col min="3341" max="3587" width="9" style="7"/>
    <col min="3588" max="3588" width="5.28515625" style="7" customWidth="1"/>
    <col min="3589" max="3589" width="55" style="7" customWidth="1"/>
    <col min="3590" max="3590" width="18.42578125" style="7" customWidth="1"/>
    <col min="3591" max="3591" width="12.28515625" style="7" customWidth="1"/>
    <col min="3592" max="3592" width="12" style="7" customWidth="1"/>
    <col min="3593" max="3593" width="19.7109375" style="7" customWidth="1"/>
    <col min="3594" max="3594" width="12.140625" style="7" customWidth="1"/>
    <col min="3595" max="3595" width="19.85546875" style="7" customWidth="1"/>
    <col min="3596" max="3596" width="16.5703125" style="7" customWidth="1"/>
    <col min="3597" max="3843" width="9" style="7"/>
    <col min="3844" max="3844" width="5.28515625" style="7" customWidth="1"/>
    <col min="3845" max="3845" width="55" style="7" customWidth="1"/>
    <col min="3846" max="3846" width="18.42578125" style="7" customWidth="1"/>
    <col min="3847" max="3847" width="12.28515625" style="7" customWidth="1"/>
    <col min="3848" max="3848" width="12" style="7" customWidth="1"/>
    <col min="3849" max="3849" width="19.7109375" style="7" customWidth="1"/>
    <col min="3850" max="3850" width="12.140625" style="7" customWidth="1"/>
    <col min="3851" max="3851" width="19.85546875" style="7" customWidth="1"/>
    <col min="3852" max="3852" width="16.5703125" style="7" customWidth="1"/>
    <col min="3853" max="4099" width="9" style="7"/>
    <col min="4100" max="4100" width="5.28515625" style="7" customWidth="1"/>
    <col min="4101" max="4101" width="55" style="7" customWidth="1"/>
    <col min="4102" max="4102" width="18.42578125" style="7" customWidth="1"/>
    <col min="4103" max="4103" width="12.28515625" style="7" customWidth="1"/>
    <col min="4104" max="4104" width="12" style="7" customWidth="1"/>
    <col min="4105" max="4105" width="19.7109375" style="7" customWidth="1"/>
    <col min="4106" max="4106" width="12.140625" style="7" customWidth="1"/>
    <col min="4107" max="4107" width="19.85546875" style="7" customWidth="1"/>
    <col min="4108" max="4108" width="16.5703125" style="7" customWidth="1"/>
    <col min="4109" max="4355" width="9" style="7"/>
    <col min="4356" max="4356" width="5.28515625" style="7" customWidth="1"/>
    <col min="4357" max="4357" width="55" style="7" customWidth="1"/>
    <col min="4358" max="4358" width="18.42578125" style="7" customWidth="1"/>
    <col min="4359" max="4359" width="12.28515625" style="7" customWidth="1"/>
    <col min="4360" max="4360" width="12" style="7" customWidth="1"/>
    <col min="4361" max="4361" width="19.7109375" style="7" customWidth="1"/>
    <col min="4362" max="4362" width="12.140625" style="7" customWidth="1"/>
    <col min="4363" max="4363" width="19.85546875" style="7" customWidth="1"/>
    <col min="4364" max="4364" width="16.5703125" style="7" customWidth="1"/>
    <col min="4365" max="4611" width="9" style="7"/>
    <col min="4612" max="4612" width="5.28515625" style="7" customWidth="1"/>
    <col min="4613" max="4613" width="55" style="7" customWidth="1"/>
    <col min="4614" max="4614" width="18.42578125" style="7" customWidth="1"/>
    <col min="4615" max="4615" width="12.28515625" style="7" customWidth="1"/>
    <col min="4616" max="4616" width="12" style="7" customWidth="1"/>
    <col min="4617" max="4617" width="19.7109375" style="7" customWidth="1"/>
    <col min="4618" max="4618" width="12.140625" style="7" customWidth="1"/>
    <col min="4619" max="4619" width="19.85546875" style="7" customWidth="1"/>
    <col min="4620" max="4620" width="16.5703125" style="7" customWidth="1"/>
    <col min="4621" max="4867" width="9" style="7"/>
    <col min="4868" max="4868" width="5.28515625" style="7" customWidth="1"/>
    <col min="4869" max="4869" width="55" style="7" customWidth="1"/>
    <col min="4870" max="4870" width="18.42578125" style="7" customWidth="1"/>
    <col min="4871" max="4871" width="12.28515625" style="7" customWidth="1"/>
    <col min="4872" max="4872" width="12" style="7" customWidth="1"/>
    <col min="4873" max="4873" width="19.7109375" style="7" customWidth="1"/>
    <col min="4874" max="4874" width="12.140625" style="7" customWidth="1"/>
    <col min="4875" max="4875" width="19.85546875" style="7" customWidth="1"/>
    <col min="4876" max="4876" width="16.5703125" style="7" customWidth="1"/>
    <col min="4877" max="5123" width="9" style="7"/>
    <col min="5124" max="5124" width="5.28515625" style="7" customWidth="1"/>
    <col min="5125" max="5125" width="55" style="7" customWidth="1"/>
    <col min="5126" max="5126" width="18.42578125" style="7" customWidth="1"/>
    <col min="5127" max="5127" width="12.28515625" style="7" customWidth="1"/>
    <col min="5128" max="5128" width="12" style="7" customWidth="1"/>
    <col min="5129" max="5129" width="19.7109375" style="7" customWidth="1"/>
    <col min="5130" max="5130" width="12.140625" style="7" customWidth="1"/>
    <col min="5131" max="5131" width="19.85546875" style="7" customWidth="1"/>
    <col min="5132" max="5132" width="16.5703125" style="7" customWidth="1"/>
    <col min="5133" max="5379" width="9" style="7"/>
    <col min="5380" max="5380" width="5.28515625" style="7" customWidth="1"/>
    <col min="5381" max="5381" width="55" style="7" customWidth="1"/>
    <col min="5382" max="5382" width="18.42578125" style="7" customWidth="1"/>
    <col min="5383" max="5383" width="12.28515625" style="7" customWidth="1"/>
    <col min="5384" max="5384" width="12" style="7" customWidth="1"/>
    <col min="5385" max="5385" width="19.7109375" style="7" customWidth="1"/>
    <col min="5386" max="5386" width="12.140625" style="7" customWidth="1"/>
    <col min="5387" max="5387" width="19.85546875" style="7" customWidth="1"/>
    <col min="5388" max="5388" width="16.5703125" style="7" customWidth="1"/>
    <col min="5389" max="5635" width="9" style="7"/>
    <col min="5636" max="5636" width="5.28515625" style="7" customWidth="1"/>
    <col min="5637" max="5637" width="55" style="7" customWidth="1"/>
    <col min="5638" max="5638" width="18.42578125" style="7" customWidth="1"/>
    <col min="5639" max="5639" width="12.28515625" style="7" customWidth="1"/>
    <col min="5640" max="5640" width="12" style="7" customWidth="1"/>
    <col min="5641" max="5641" width="19.7109375" style="7" customWidth="1"/>
    <col min="5642" max="5642" width="12.140625" style="7" customWidth="1"/>
    <col min="5643" max="5643" width="19.85546875" style="7" customWidth="1"/>
    <col min="5644" max="5644" width="16.5703125" style="7" customWidth="1"/>
    <col min="5645" max="5891" width="9" style="7"/>
    <col min="5892" max="5892" width="5.28515625" style="7" customWidth="1"/>
    <col min="5893" max="5893" width="55" style="7" customWidth="1"/>
    <col min="5894" max="5894" width="18.42578125" style="7" customWidth="1"/>
    <col min="5895" max="5895" width="12.28515625" style="7" customWidth="1"/>
    <col min="5896" max="5896" width="12" style="7" customWidth="1"/>
    <col min="5897" max="5897" width="19.7109375" style="7" customWidth="1"/>
    <col min="5898" max="5898" width="12.140625" style="7" customWidth="1"/>
    <col min="5899" max="5899" width="19.85546875" style="7" customWidth="1"/>
    <col min="5900" max="5900" width="16.5703125" style="7" customWidth="1"/>
    <col min="5901" max="6147" width="9" style="7"/>
    <col min="6148" max="6148" width="5.28515625" style="7" customWidth="1"/>
    <col min="6149" max="6149" width="55" style="7" customWidth="1"/>
    <col min="6150" max="6150" width="18.42578125" style="7" customWidth="1"/>
    <col min="6151" max="6151" width="12.28515625" style="7" customWidth="1"/>
    <col min="6152" max="6152" width="12" style="7" customWidth="1"/>
    <col min="6153" max="6153" width="19.7109375" style="7" customWidth="1"/>
    <col min="6154" max="6154" width="12.140625" style="7" customWidth="1"/>
    <col min="6155" max="6155" width="19.85546875" style="7" customWidth="1"/>
    <col min="6156" max="6156" width="16.5703125" style="7" customWidth="1"/>
    <col min="6157" max="6403" width="9" style="7"/>
    <col min="6404" max="6404" width="5.28515625" style="7" customWidth="1"/>
    <col min="6405" max="6405" width="55" style="7" customWidth="1"/>
    <col min="6406" max="6406" width="18.42578125" style="7" customWidth="1"/>
    <col min="6407" max="6407" width="12.28515625" style="7" customWidth="1"/>
    <col min="6408" max="6408" width="12" style="7" customWidth="1"/>
    <col min="6409" max="6409" width="19.7109375" style="7" customWidth="1"/>
    <col min="6410" max="6410" width="12.140625" style="7" customWidth="1"/>
    <col min="6411" max="6411" width="19.85546875" style="7" customWidth="1"/>
    <col min="6412" max="6412" width="16.5703125" style="7" customWidth="1"/>
    <col min="6413" max="6659" width="9" style="7"/>
    <col min="6660" max="6660" width="5.28515625" style="7" customWidth="1"/>
    <col min="6661" max="6661" width="55" style="7" customWidth="1"/>
    <col min="6662" max="6662" width="18.42578125" style="7" customWidth="1"/>
    <col min="6663" max="6663" width="12.28515625" style="7" customWidth="1"/>
    <col min="6664" max="6664" width="12" style="7" customWidth="1"/>
    <col min="6665" max="6665" width="19.7109375" style="7" customWidth="1"/>
    <col min="6666" max="6666" width="12.140625" style="7" customWidth="1"/>
    <col min="6667" max="6667" width="19.85546875" style="7" customWidth="1"/>
    <col min="6668" max="6668" width="16.5703125" style="7" customWidth="1"/>
    <col min="6669" max="6915" width="9" style="7"/>
    <col min="6916" max="6916" width="5.28515625" style="7" customWidth="1"/>
    <col min="6917" max="6917" width="55" style="7" customWidth="1"/>
    <col min="6918" max="6918" width="18.42578125" style="7" customWidth="1"/>
    <col min="6919" max="6919" width="12.28515625" style="7" customWidth="1"/>
    <col min="6920" max="6920" width="12" style="7" customWidth="1"/>
    <col min="6921" max="6921" width="19.7109375" style="7" customWidth="1"/>
    <col min="6922" max="6922" width="12.140625" style="7" customWidth="1"/>
    <col min="6923" max="6923" width="19.85546875" style="7" customWidth="1"/>
    <col min="6924" max="6924" width="16.5703125" style="7" customWidth="1"/>
    <col min="6925" max="7171" width="9" style="7"/>
    <col min="7172" max="7172" width="5.28515625" style="7" customWidth="1"/>
    <col min="7173" max="7173" width="55" style="7" customWidth="1"/>
    <col min="7174" max="7174" width="18.42578125" style="7" customWidth="1"/>
    <col min="7175" max="7175" width="12.28515625" style="7" customWidth="1"/>
    <col min="7176" max="7176" width="12" style="7" customWidth="1"/>
    <col min="7177" max="7177" width="19.7109375" style="7" customWidth="1"/>
    <col min="7178" max="7178" width="12.140625" style="7" customWidth="1"/>
    <col min="7179" max="7179" width="19.85546875" style="7" customWidth="1"/>
    <col min="7180" max="7180" width="16.5703125" style="7" customWidth="1"/>
    <col min="7181" max="7427" width="9" style="7"/>
    <col min="7428" max="7428" width="5.28515625" style="7" customWidth="1"/>
    <col min="7429" max="7429" width="55" style="7" customWidth="1"/>
    <col min="7430" max="7430" width="18.42578125" style="7" customWidth="1"/>
    <col min="7431" max="7431" width="12.28515625" style="7" customWidth="1"/>
    <col min="7432" max="7432" width="12" style="7" customWidth="1"/>
    <col min="7433" max="7433" width="19.7109375" style="7" customWidth="1"/>
    <col min="7434" max="7434" width="12.140625" style="7" customWidth="1"/>
    <col min="7435" max="7435" width="19.85546875" style="7" customWidth="1"/>
    <col min="7436" max="7436" width="16.5703125" style="7" customWidth="1"/>
    <col min="7437" max="7683" width="9" style="7"/>
    <col min="7684" max="7684" width="5.28515625" style="7" customWidth="1"/>
    <col min="7685" max="7685" width="55" style="7" customWidth="1"/>
    <col min="7686" max="7686" width="18.42578125" style="7" customWidth="1"/>
    <col min="7687" max="7687" width="12.28515625" style="7" customWidth="1"/>
    <col min="7688" max="7688" width="12" style="7" customWidth="1"/>
    <col min="7689" max="7689" width="19.7109375" style="7" customWidth="1"/>
    <col min="7690" max="7690" width="12.140625" style="7" customWidth="1"/>
    <col min="7691" max="7691" width="19.85546875" style="7" customWidth="1"/>
    <col min="7692" max="7692" width="16.5703125" style="7" customWidth="1"/>
    <col min="7693" max="7939" width="9" style="7"/>
    <col min="7940" max="7940" width="5.28515625" style="7" customWidth="1"/>
    <col min="7941" max="7941" width="55" style="7" customWidth="1"/>
    <col min="7942" max="7942" width="18.42578125" style="7" customWidth="1"/>
    <col min="7943" max="7943" width="12.28515625" style="7" customWidth="1"/>
    <col min="7944" max="7944" width="12" style="7" customWidth="1"/>
    <col min="7945" max="7945" width="19.7109375" style="7" customWidth="1"/>
    <col min="7946" max="7946" width="12.140625" style="7" customWidth="1"/>
    <col min="7947" max="7947" width="19.85546875" style="7" customWidth="1"/>
    <col min="7948" max="7948" width="16.5703125" style="7" customWidth="1"/>
    <col min="7949" max="8195" width="9" style="7"/>
    <col min="8196" max="8196" width="5.28515625" style="7" customWidth="1"/>
    <col min="8197" max="8197" width="55" style="7" customWidth="1"/>
    <col min="8198" max="8198" width="18.42578125" style="7" customWidth="1"/>
    <col min="8199" max="8199" width="12.28515625" style="7" customWidth="1"/>
    <col min="8200" max="8200" width="12" style="7" customWidth="1"/>
    <col min="8201" max="8201" width="19.7109375" style="7" customWidth="1"/>
    <col min="8202" max="8202" width="12.140625" style="7" customWidth="1"/>
    <col min="8203" max="8203" width="19.85546875" style="7" customWidth="1"/>
    <col min="8204" max="8204" width="16.5703125" style="7" customWidth="1"/>
    <col min="8205" max="8451" width="9" style="7"/>
    <col min="8452" max="8452" width="5.28515625" style="7" customWidth="1"/>
    <col min="8453" max="8453" width="55" style="7" customWidth="1"/>
    <col min="8454" max="8454" width="18.42578125" style="7" customWidth="1"/>
    <col min="8455" max="8455" width="12.28515625" style="7" customWidth="1"/>
    <col min="8456" max="8456" width="12" style="7" customWidth="1"/>
    <col min="8457" max="8457" width="19.7109375" style="7" customWidth="1"/>
    <col min="8458" max="8458" width="12.140625" style="7" customWidth="1"/>
    <col min="8459" max="8459" width="19.85546875" style="7" customWidth="1"/>
    <col min="8460" max="8460" width="16.5703125" style="7" customWidth="1"/>
    <col min="8461" max="8707" width="9" style="7"/>
    <col min="8708" max="8708" width="5.28515625" style="7" customWidth="1"/>
    <col min="8709" max="8709" width="55" style="7" customWidth="1"/>
    <col min="8710" max="8710" width="18.42578125" style="7" customWidth="1"/>
    <col min="8711" max="8711" width="12.28515625" style="7" customWidth="1"/>
    <col min="8712" max="8712" width="12" style="7" customWidth="1"/>
    <col min="8713" max="8713" width="19.7109375" style="7" customWidth="1"/>
    <col min="8714" max="8714" width="12.140625" style="7" customWidth="1"/>
    <col min="8715" max="8715" width="19.85546875" style="7" customWidth="1"/>
    <col min="8716" max="8716" width="16.5703125" style="7" customWidth="1"/>
    <col min="8717" max="8963" width="9" style="7"/>
    <col min="8964" max="8964" width="5.28515625" style="7" customWidth="1"/>
    <col min="8965" max="8965" width="55" style="7" customWidth="1"/>
    <col min="8966" max="8966" width="18.42578125" style="7" customWidth="1"/>
    <col min="8967" max="8967" width="12.28515625" style="7" customWidth="1"/>
    <col min="8968" max="8968" width="12" style="7" customWidth="1"/>
    <col min="8969" max="8969" width="19.7109375" style="7" customWidth="1"/>
    <col min="8970" max="8970" width="12.140625" style="7" customWidth="1"/>
    <col min="8971" max="8971" width="19.85546875" style="7" customWidth="1"/>
    <col min="8972" max="8972" width="16.5703125" style="7" customWidth="1"/>
    <col min="8973" max="9219" width="9" style="7"/>
    <col min="9220" max="9220" width="5.28515625" style="7" customWidth="1"/>
    <col min="9221" max="9221" width="55" style="7" customWidth="1"/>
    <col min="9222" max="9222" width="18.42578125" style="7" customWidth="1"/>
    <col min="9223" max="9223" width="12.28515625" style="7" customWidth="1"/>
    <col min="9224" max="9224" width="12" style="7" customWidth="1"/>
    <col min="9225" max="9225" width="19.7109375" style="7" customWidth="1"/>
    <col min="9226" max="9226" width="12.140625" style="7" customWidth="1"/>
    <col min="9227" max="9227" width="19.85546875" style="7" customWidth="1"/>
    <col min="9228" max="9228" width="16.5703125" style="7" customWidth="1"/>
    <col min="9229" max="9475" width="9" style="7"/>
    <col min="9476" max="9476" width="5.28515625" style="7" customWidth="1"/>
    <col min="9477" max="9477" width="55" style="7" customWidth="1"/>
    <col min="9478" max="9478" width="18.42578125" style="7" customWidth="1"/>
    <col min="9479" max="9479" width="12.28515625" style="7" customWidth="1"/>
    <col min="9480" max="9480" width="12" style="7" customWidth="1"/>
    <col min="9481" max="9481" width="19.7109375" style="7" customWidth="1"/>
    <col min="9482" max="9482" width="12.140625" style="7" customWidth="1"/>
    <col min="9483" max="9483" width="19.85546875" style="7" customWidth="1"/>
    <col min="9484" max="9484" width="16.5703125" style="7" customWidth="1"/>
    <col min="9485" max="9731" width="9" style="7"/>
    <col min="9732" max="9732" width="5.28515625" style="7" customWidth="1"/>
    <col min="9733" max="9733" width="55" style="7" customWidth="1"/>
    <col min="9734" max="9734" width="18.42578125" style="7" customWidth="1"/>
    <col min="9735" max="9735" width="12.28515625" style="7" customWidth="1"/>
    <col min="9736" max="9736" width="12" style="7" customWidth="1"/>
    <col min="9737" max="9737" width="19.7109375" style="7" customWidth="1"/>
    <col min="9738" max="9738" width="12.140625" style="7" customWidth="1"/>
    <col min="9739" max="9739" width="19.85546875" style="7" customWidth="1"/>
    <col min="9740" max="9740" width="16.5703125" style="7" customWidth="1"/>
    <col min="9741" max="9987" width="9" style="7"/>
    <col min="9988" max="9988" width="5.28515625" style="7" customWidth="1"/>
    <col min="9989" max="9989" width="55" style="7" customWidth="1"/>
    <col min="9990" max="9990" width="18.42578125" style="7" customWidth="1"/>
    <col min="9991" max="9991" width="12.28515625" style="7" customWidth="1"/>
    <col min="9992" max="9992" width="12" style="7" customWidth="1"/>
    <col min="9993" max="9993" width="19.7109375" style="7" customWidth="1"/>
    <col min="9994" max="9994" width="12.140625" style="7" customWidth="1"/>
    <col min="9995" max="9995" width="19.85546875" style="7" customWidth="1"/>
    <col min="9996" max="9996" width="16.5703125" style="7" customWidth="1"/>
    <col min="9997" max="10243" width="9" style="7"/>
    <col min="10244" max="10244" width="5.28515625" style="7" customWidth="1"/>
    <col min="10245" max="10245" width="55" style="7" customWidth="1"/>
    <col min="10246" max="10246" width="18.42578125" style="7" customWidth="1"/>
    <col min="10247" max="10247" width="12.28515625" style="7" customWidth="1"/>
    <col min="10248" max="10248" width="12" style="7" customWidth="1"/>
    <col min="10249" max="10249" width="19.7109375" style="7" customWidth="1"/>
    <col min="10250" max="10250" width="12.140625" style="7" customWidth="1"/>
    <col min="10251" max="10251" width="19.85546875" style="7" customWidth="1"/>
    <col min="10252" max="10252" width="16.5703125" style="7" customWidth="1"/>
    <col min="10253" max="10499" width="9" style="7"/>
    <col min="10500" max="10500" width="5.28515625" style="7" customWidth="1"/>
    <col min="10501" max="10501" width="55" style="7" customWidth="1"/>
    <col min="10502" max="10502" width="18.42578125" style="7" customWidth="1"/>
    <col min="10503" max="10503" width="12.28515625" style="7" customWidth="1"/>
    <col min="10504" max="10504" width="12" style="7" customWidth="1"/>
    <col min="10505" max="10505" width="19.7109375" style="7" customWidth="1"/>
    <col min="10506" max="10506" width="12.140625" style="7" customWidth="1"/>
    <col min="10507" max="10507" width="19.85546875" style="7" customWidth="1"/>
    <col min="10508" max="10508" width="16.5703125" style="7" customWidth="1"/>
    <col min="10509" max="10755" width="9" style="7"/>
    <col min="10756" max="10756" width="5.28515625" style="7" customWidth="1"/>
    <col min="10757" max="10757" width="55" style="7" customWidth="1"/>
    <col min="10758" max="10758" width="18.42578125" style="7" customWidth="1"/>
    <col min="10759" max="10759" width="12.28515625" style="7" customWidth="1"/>
    <col min="10760" max="10760" width="12" style="7" customWidth="1"/>
    <col min="10761" max="10761" width="19.7109375" style="7" customWidth="1"/>
    <col min="10762" max="10762" width="12.140625" style="7" customWidth="1"/>
    <col min="10763" max="10763" width="19.85546875" style="7" customWidth="1"/>
    <col min="10764" max="10764" width="16.5703125" style="7" customWidth="1"/>
    <col min="10765" max="11011" width="9" style="7"/>
    <col min="11012" max="11012" width="5.28515625" style="7" customWidth="1"/>
    <col min="11013" max="11013" width="55" style="7" customWidth="1"/>
    <col min="11014" max="11014" width="18.42578125" style="7" customWidth="1"/>
    <col min="11015" max="11015" width="12.28515625" style="7" customWidth="1"/>
    <col min="11016" max="11016" width="12" style="7" customWidth="1"/>
    <col min="11017" max="11017" width="19.7109375" style="7" customWidth="1"/>
    <col min="11018" max="11018" width="12.140625" style="7" customWidth="1"/>
    <col min="11019" max="11019" width="19.85546875" style="7" customWidth="1"/>
    <col min="11020" max="11020" width="16.5703125" style="7" customWidth="1"/>
    <col min="11021" max="11267" width="9" style="7"/>
    <col min="11268" max="11268" width="5.28515625" style="7" customWidth="1"/>
    <col min="11269" max="11269" width="55" style="7" customWidth="1"/>
    <col min="11270" max="11270" width="18.42578125" style="7" customWidth="1"/>
    <col min="11271" max="11271" width="12.28515625" style="7" customWidth="1"/>
    <col min="11272" max="11272" width="12" style="7" customWidth="1"/>
    <col min="11273" max="11273" width="19.7109375" style="7" customWidth="1"/>
    <col min="11274" max="11274" width="12.140625" style="7" customWidth="1"/>
    <col min="11275" max="11275" width="19.85546875" style="7" customWidth="1"/>
    <col min="11276" max="11276" width="16.5703125" style="7" customWidth="1"/>
    <col min="11277" max="11523" width="9" style="7"/>
    <col min="11524" max="11524" width="5.28515625" style="7" customWidth="1"/>
    <col min="11525" max="11525" width="55" style="7" customWidth="1"/>
    <col min="11526" max="11526" width="18.42578125" style="7" customWidth="1"/>
    <col min="11527" max="11527" width="12.28515625" style="7" customWidth="1"/>
    <col min="11528" max="11528" width="12" style="7" customWidth="1"/>
    <col min="11529" max="11529" width="19.7109375" style="7" customWidth="1"/>
    <col min="11530" max="11530" width="12.140625" style="7" customWidth="1"/>
    <col min="11531" max="11531" width="19.85546875" style="7" customWidth="1"/>
    <col min="11532" max="11532" width="16.5703125" style="7" customWidth="1"/>
    <col min="11533" max="11779" width="9" style="7"/>
    <col min="11780" max="11780" width="5.28515625" style="7" customWidth="1"/>
    <col min="11781" max="11781" width="55" style="7" customWidth="1"/>
    <col min="11782" max="11782" width="18.42578125" style="7" customWidth="1"/>
    <col min="11783" max="11783" width="12.28515625" style="7" customWidth="1"/>
    <col min="11784" max="11784" width="12" style="7" customWidth="1"/>
    <col min="11785" max="11785" width="19.7109375" style="7" customWidth="1"/>
    <col min="11786" max="11786" width="12.140625" style="7" customWidth="1"/>
    <col min="11787" max="11787" width="19.85546875" style="7" customWidth="1"/>
    <col min="11788" max="11788" width="16.5703125" style="7" customWidth="1"/>
    <col min="11789" max="12035" width="9" style="7"/>
    <col min="12036" max="12036" width="5.28515625" style="7" customWidth="1"/>
    <col min="12037" max="12037" width="55" style="7" customWidth="1"/>
    <col min="12038" max="12038" width="18.42578125" style="7" customWidth="1"/>
    <col min="12039" max="12039" width="12.28515625" style="7" customWidth="1"/>
    <col min="12040" max="12040" width="12" style="7" customWidth="1"/>
    <col min="12041" max="12041" width="19.7109375" style="7" customWidth="1"/>
    <col min="12042" max="12042" width="12.140625" style="7" customWidth="1"/>
    <col min="12043" max="12043" width="19.85546875" style="7" customWidth="1"/>
    <col min="12044" max="12044" width="16.5703125" style="7" customWidth="1"/>
    <col min="12045" max="12291" width="9" style="7"/>
    <col min="12292" max="12292" width="5.28515625" style="7" customWidth="1"/>
    <col min="12293" max="12293" width="55" style="7" customWidth="1"/>
    <col min="12294" max="12294" width="18.42578125" style="7" customWidth="1"/>
    <col min="12295" max="12295" width="12.28515625" style="7" customWidth="1"/>
    <col min="12296" max="12296" width="12" style="7" customWidth="1"/>
    <col min="12297" max="12297" width="19.7109375" style="7" customWidth="1"/>
    <col min="12298" max="12298" width="12.140625" style="7" customWidth="1"/>
    <col min="12299" max="12299" width="19.85546875" style="7" customWidth="1"/>
    <col min="12300" max="12300" width="16.5703125" style="7" customWidth="1"/>
    <col min="12301" max="12547" width="9" style="7"/>
    <col min="12548" max="12548" width="5.28515625" style="7" customWidth="1"/>
    <col min="12549" max="12549" width="55" style="7" customWidth="1"/>
    <col min="12550" max="12550" width="18.42578125" style="7" customWidth="1"/>
    <col min="12551" max="12551" width="12.28515625" style="7" customWidth="1"/>
    <col min="12552" max="12552" width="12" style="7" customWidth="1"/>
    <col min="12553" max="12553" width="19.7109375" style="7" customWidth="1"/>
    <col min="12554" max="12554" width="12.140625" style="7" customWidth="1"/>
    <col min="12555" max="12555" width="19.85546875" style="7" customWidth="1"/>
    <col min="12556" max="12556" width="16.5703125" style="7" customWidth="1"/>
    <col min="12557" max="12803" width="9" style="7"/>
    <col min="12804" max="12804" width="5.28515625" style="7" customWidth="1"/>
    <col min="12805" max="12805" width="55" style="7" customWidth="1"/>
    <col min="12806" max="12806" width="18.42578125" style="7" customWidth="1"/>
    <col min="12807" max="12807" width="12.28515625" style="7" customWidth="1"/>
    <col min="12808" max="12808" width="12" style="7" customWidth="1"/>
    <col min="12809" max="12809" width="19.7109375" style="7" customWidth="1"/>
    <col min="12810" max="12810" width="12.140625" style="7" customWidth="1"/>
    <col min="12811" max="12811" width="19.85546875" style="7" customWidth="1"/>
    <col min="12812" max="12812" width="16.5703125" style="7" customWidth="1"/>
    <col min="12813" max="13059" width="9" style="7"/>
    <col min="13060" max="13060" width="5.28515625" style="7" customWidth="1"/>
    <col min="13061" max="13061" width="55" style="7" customWidth="1"/>
    <col min="13062" max="13062" width="18.42578125" style="7" customWidth="1"/>
    <col min="13063" max="13063" width="12.28515625" style="7" customWidth="1"/>
    <col min="13064" max="13064" width="12" style="7" customWidth="1"/>
    <col min="13065" max="13065" width="19.7109375" style="7" customWidth="1"/>
    <col min="13066" max="13066" width="12.140625" style="7" customWidth="1"/>
    <col min="13067" max="13067" width="19.85546875" style="7" customWidth="1"/>
    <col min="13068" max="13068" width="16.5703125" style="7" customWidth="1"/>
    <col min="13069" max="13315" width="9" style="7"/>
    <col min="13316" max="13316" width="5.28515625" style="7" customWidth="1"/>
    <col min="13317" max="13317" width="55" style="7" customWidth="1"/>
    <col min="13318" max="13318" width="18.42578125" style="7" customWidth="1"/>
    <col min="13319" max="13319" width="12.28515625" style="7" customWidth="1"/>
    <col min="13320" max="13320" width="12" style="7" customWidth="1"/>
    <col min="13321" max="13321" width="19.7109375" style="7" customWidth="1"/>
    <col min="13322" max="13322" width="12.140625" style="7" customWidth="1"/>
    <col min="13323" max="13323" width="19.85546875" style="7" customWidth="1"/>
    <col min="13324" max="13324" width="16.5703125" style="7" customWidth="1"/>
    <col min="13325" max="13571" width="9" style="7"/>
    <col min="13572" max="13572" width="5.28515625" style="7" customWidth="1"/>
    <col min="13573" max="13573" width="55" style="7" customWidth="1"/>
    <col min="13574" max="13574" width="18.42578125" style="7" customWidth="1"/>
    <col min="13575" max="13575" width="12.28515625" style="7" customWidth="1"/>
    <col min="13576" max="13576" width="12" style="7" customWidth="1"/>
    <col min="13577" max="13577" width="19.7109375" style="7" customWidth="1"/>
    <col min="13578" max="13578" width="12.140625" style="7" customWidth="1"/>
    <col min="13579" max="13579" width="19.85546875" style="7" customWidth="1"/>
    <col min="13580" max="13580" width="16.5703125" style="7" customWidth="1"/>
    <col min="13581" max="13827" width="9" style="7"/>
    <col min="13828" max="13828" width="5.28515625" style="7" customWidth="1"/>
    <col min="13829" max="13829" width="55" style="7" customWidth="1"/>
    <col min="13830" max="13830" width="18.42578125" style="7" customWidth="1"/>
    <col min="13831" max="13831" width="12.28515625" style="7" customWidth="1"/>
    <col min="13832" max="13832" width="12" style="7" customWidth="1"/>
    <col min="13833" max="13833" width="19.7109375" style="7" customWidth="1"/>
    <col min="13834" max="13834" width="12.140625" style="7" customWidth="1"/>
    <col min="13835" max="13835" width="19.85546875" style="7" customWidth="1"/>
    <col min="13836" max="13836" width="16.5703125" style="7" customWidth="1"/>
    <col min="13837" max="14083" width="9" style="7"/>
    <col min="14084" max="14084" width="5.28515625" style="7" customWidth="1"/>
    <col min="14085" max="14085" width="55" style="7" customWidth="1"/>
    <col min="14086" max="14086" width="18.42578125" style="7" customWidth="1"/>
    <col min="14087" max="14087" width="12.28515625" style="7" customWidth="1"/>
    <col min="14088" max="14088" width="12" style="7" customWidth="1"/>
    <col min="14089" max="14089" width="19.7109375" style="7" customWidth="1"/>
    <col min="14090" max="14090" width="12.140625" style="7" customWidth="1"/>
    <col min="14091" max="14091" width="19.85546875" style="7" customWidth="1"/>
    <col min="14092" max="14092" width="16.5703125" style="7" customWidth="1"/>
    <col min="14093" max="14339" width="9" style="7"/>
    <col min="14340" max="14340" width="5.28515625" style="7" customWidth="1"/>
    <col min="14341" max="14341" width="55" style="7" customWidth="1"/>
    <col min="14342" max="14342" width="18.42578125" style="7" customWidth="1"/>
    <col min="14343" max="14343" width="12.28515625" style="7" customWidth="1"/>
    <col min="14344" max="14344" width="12" style="7" customWidth="1"/>
    <col min="14345" max="14345" width="19.7109375" style="7" customWidth="1"/>
    <col min="14346" max="14346" width="12.140625" style="7" customWidth="1"/>
    <col min="14347" max="14347" width="19.85546875" style="7" customWidth="1"/>
    <col min="14348" max="14348" width="16.5703125" style="7" customWidth="1"/>
    <col min="14349" max="14595" width="9" style="7"/>
    <col min="14596" max="14596" width="5.28515625" style="7" customWidth="1"/>
    <col min="14597" max="14597" width="55" style="7" customWidth="1"/>
    <col min="14598" max="14598" width="18.42578125" style="7" customWidth="1"/>
    <col min="14599" max="14599" width="12.28515625" style="7" customWidth="1"/>
    <col min="14600" max="14600" width="12" style="7" customWidth="1"/>
    <col min="14601" max="14601" width="19.7109375" style="7" customWidth="1"/>
    <col min="14602" max="14602" width="12.140625" style="7" customWidth="1"/>
    <col min="14603" max="14603" width="19.85546875" style="7" customWidth="1"/>
    <col min="14604" max="14604" width="16.5703125" style="7" customWidth="1"/>
    <col min="14605" max="14851" width="9" style="7"/>
    <col min="14852" max="14852" width="5.28515625" style="7" customWidth="1"/>
    <col min="14853" max="14853" width="55" style="7" customWidth="1"/>
    <col min="14854" max="14854" width="18.42578125" style="7" customWidth="1"/>
    <col min="14855" max="14855" width="12.28515625" style="7" customWidth="1"/>
    <col min="14856" max="14856" width="12" style="7" customWidth="1"/>
    <col min="14857" max="14857" width="19.7109375" style="7" customWidth="1"/>
    <col min="14858" max="14858" width="12.140625" style="7" customWidth="1"/>
    <col min="14859" max="14859" width="19.85546875" style="7" customWidth="1"/>
    <col min="14860" max="14860" width="16.5703125" style="7" customWidth="1"/>
    <col min="14861" max="15107" width="9" style="7"/>
    <col min="15108" max="15108" width="5.28515625" style="7" customWidth="1"/>
    <col min="15109" max="15109" width="55" style="7" customWidth="1"/>
    <col min="15110" max="15110" width="18.42578125" style="7" customWidth="1"/>
    <col min="15111" max="15111" width="12.28515625" style="7" customWidth="1"/>
    <col min="15112" max="15112" width="12" style="7" customWidth="1"/>
    <col min="15113" max="15113" width="19.7109375" style="7" customWidth="1"/>
    <col min="15114" max="15114" width="12.140625" style="7" customWidth="1"/>
    <col min="15115" max="15115" width="19.85546875" style="7" customWidth="1"/>
    <col min="15116" max="15116" width="16.5703125" style="7" customWidth="1"/>
    <col min="15117" max="15363" width="9" style="7"/>
    <col min="15364" max="15364" width="5.28515625" style="7" customWidth="1"/>
    <col min="15365" max="15365" width="55" style="7" customWidth="1"/>
    <col min="15366" max="15366" width="18.42578125" style="7" customWidth="1"/>
    <col min="15367" max="15367" width="12.28515625" style="7" customWidth="1"/>
    <col min="15368" max="15368" width="12" style="7" customWidth="1"/>
    <col min="15369" max="15369" width="19.7109375" style="7" customWidth="1"/>
    <col min="15370" max="15370" width="12.140625" style="7" customWidth="1"/>
    <col min="15371" max="15371" width="19.85546875" style="7" customWidth="1"/>
    <col min="15372" max="15372" width="16.5703125" style="7" customWidth="1"/>
    <col min="15373" max="15619" width="9" style="7"/>
    <col min="15620" max="15620" width="5.28515625" style="7" customWidth="1"/>
    <col min="15621" max="15621" width="55" style="7" customWidth="1"/>
    <col min="15622" max="15622" width="18.42578125" style="7" customWidth="1"/>
    <col min="15623" max="15623" width="12.28515625" style="7" customWidth="1"/>
    <col min="15624" max="15624" width="12" style="7" customWidth="1"/>
    <col min="15625" max="15625" width="19.7109375" style="7" customWidth="1"/>
    <col min="15626" max="15626" width="12.140625" style="7" customWidth="1"/>
    <col min="15627" max="15627" width="19.85546875" style="7" customWidth="1"/>
    <col min="15628" max="15628" width="16.5703125" style="7" customWidth="1"/>
    <col min="15629" max="15875" width="9" style="7"/>
    <col min="15876" max="15876" width="5.28515625" style="7" customWidth="1"/>
    <col min="15877" max="15877" width="55" style="7" customWidth="1"/>
    <col min="15878" max="15878" width="18.42578125" style="7" customWidth="1"/>
    <col min="15879" max="15879" width="12.28515625" style="7" customWidth="1"/>
    <col min="15880" max="15880" width="12" style="7" customWidth="1"/>
    <col min="15881" max="15881" width="19.7109375" style="7" customWidth="1"/>
    <col min="15882" max="15882" width="12.140625" style="7" customWidth="1"/>
    <col min="15883" max="15883" width="19.85546875" style="7" customWidth="1"/>
    <col min="15884" max="15884" width="16.5703125" style="7" customWidth="1"/>
    <col min="15885" max="16131" width="9" style="7"/>
    <col min="16132" max="16132" width="5.28515625" style="7" customWidth="1"/>
    <col min="16133" max="16133" width="55" style="7" customWidth="1"/>
    <col min="16134" max="16134" width="18.42578125" style="7" customWidth="1"/>
    <col min="16135" max="16135" width="12.28515625" style="7" customWidth="1"/>
    <col min="16136" max="16136" width="12" style="7" customWidth="1"/>
    <col min="16137" max="16137" width="19.7109375" style="7" customWidth="1"/>
    <col min="16138" max="16138" width="12.140625" style="7" customWidth="1"/>
    <col min="16139" max="16139" width="19.85546875" style="7" customWidth="1"/>
    <col min="16140" max="16140" width="16.5703125" style="7" customWidth="1"/>
    <col min="16141" max="16384" width="9" style="7"/>
  </cols>
  <sheetData>
    <row r="1" spans="1:15" ht="94.5" customHeight="1" x14ac:dyDescent="0.2">
      <c r="A1" s="136" t="s">
        <v>102</v>
      </c>
      <c r="B1" s="136"/>
      <c r="C1" s="136"/>
      <c r="D1" s="136"/>
      <c r="E1" s="136"/>
      <c r="F1" s="136"/>
      <c r="G1" s="136"/>
      <c r="H1" s="12"/>
    </row>
    <row r="2" spans="1:15" x14ac:dyDescent="0.2">
      <c r="A2" s="12"/>
      <c r="B2" s="12"/>
      <c r="C2" s="12"/>
      <c r="D2" s="12"/>
      <c r="E2" s="12"/>
      <c r="F2" s="12"/>
      <c r="G2" s="12"/>
      <c r="H2" s="12"/>
    </row>
    <row r="3" spans="1:15" s="12" customFormat="1" x14ac:dyDescent="0.2">
      <c r="A3" s="137" t="s">
        <v>0</v>
      </c>
      <c r="B3" s="138" t="s">
        <v>101</v>
      </c>
      <c r="C3" s="140" t="s">
        <v>100</v>
      </c>
      <c r="D3" s="137" t="s">
        <v>99</v>
      </c>
      <c r="E3" s="142" t="s">
        <v>51</v>
      </c>
      <c r="F3" s="143" t="s">
        <v>98</v>
      </c>
      <c r="G3" s="144" t="s">
        <v>1</v>
      </c>
      <c r="H3" s="57"/>
      <c r="J3" s="12" t="s">
        <v>97</v>
      </c>
      <c r="L3" s="12" t="s">
        <v>96</v>
      </c>
      <c r="N3" s="12" t="s">
        <v>95</v>
      </c>
    </row>
    <row r="4" spans="1:15" s="12" customFormat="1" x14ac:dyDescent="0.2">
      <c r="A4" s="137"/>
      <c r="B4" s="139"/>
      <c r="C4" s="141"/>
      <c r="D4" s="137"/>
      <c r="E4" s="142"/>
      <c r="F4" s="143"/>
      <c r="G4" s="144"/>
      <c r="H4" s="57"/>
    </row>
    <row r="5" spans="1:15" s="54" customFormat="1" ht="15.75" x14ac:dyDescent="0.2">
      <c r="A5" s="56">
        <v>1</v>
      </c>
      <c r="B5" s="56">
        <v>2</v>
      </c>
      <c r="C5" s="56">
        <v>3</v>
      </c>
      <c r="D5" s="56">
        <v>4</v>
      </c>
      <c r="E5" s="56">
        <v>5</v>
      </c>
      <c r="F5" s="56" t="s">
        <v>94</v>
      </c>
      <c r="G5" s="56">
        <v>7</v>
      </c>
      <c r="H5" s="55"/>
    </row>
    <row r="6" spans="1:15" s="23" customFormat="1" x14ac:dyDescent="0.2">
      <c r="A6" s="29" t="s">
        <v>93</v>
      </c>
      <c r="B6" s="31" t="s">
        <v>92</v>
      </c>
      <c r="C6" s="53">
        <f>SUM(C7:C9)</f>
        <v>2792.5</v>
      </c>
      <c r="D6" s="29"/>
      <c r="E6" s="28"/>
      <c r="F6" s="52">
        <f>SUM(F7:F9)</f>
        <v>223400000</v>
      </c>
      <c r="G6" s="51"/>
      <c r="H6" s="45"/>
      <c r="I6" s="44">
        <f>+K6+M6+O6</f>
        <v>1680440000</v>
      </c>
      <c r="J6" s="43"/>
      <c r="K6" s="43">
        <f>SUM(K7:K9)</f>
        <v>540432000</v>
      </c>
      <c r="M6" s="43">
        <f>SUM(M7:M9)</f>
        <v>839400000</v>
      </c>
      <c r="O6" s="43">
        <f>SUM(O7:O9)</f>
        <v>300608000</v>
      </c>
    </row>
    <row r="7" spans="1:15" s="23" customFormat="1" ht="44.25" customHeight="1" x14ac:dyDescent="0.2">
      <c r="A7" s="40">
        <v>1</v>
      </c>
      <c r="B7" s="42" t="s">
        <v>91</v>
      </c>
      <c r="C7" s="50">
        <v>2286.8000000000002</v>
      </c>
      <c r="D7" s="40" t="s">
        <v>82</v>
      </c>
      <c r="E7" s="39">
        <v>80000</v>
      </c>
      <c r="F7" s="38">
        <f>C7*E7</f>
        <v>182944000</v>
      </c>
      <c r="G7" s="49"/>
      <c r="H7" s="45"/>
      <c r="I7" s="44"/>
      <c r="J7" s="34">
        <f>+'[1]PA trình (tan)'!K9</f>
        <v>6326.5</v>
      </c>
      <c r="K7" s="33">
        <f>+J7*E7</f>
        <v>506120000</v>
      </c>
      <c r="L7" s="34">
        <f>+'[1]PA trình (Hùng)'!L9</f>
        <v>9342.7999999999993</v>
      </c>
      <c r="M7" s="33">
        <f>+L7*E7</f>
        <v>747424000</v>
      </c>
      <c r="N7" s="32">
        <f>+'[1]PA trình (thuan)'!K9</f>
        <v>1267.2</v>
      </c>
      <c r="O7" s="32">
        <f>+N7*E7</f>
        <v>101376000</v>
      </c>
    </row>
    <row r="8" spans="1:15" s="23" customFormat="1" ht="44.25" customHeight="1" x14ac:dyDescent="0.2">
      <c r="A8" s="40">
        <v>2</v>
      </c>
      <c r="B8" s="42" t="s">
        <v>90</v>
      </c>
      <c r="C8" s="50">
        <v>331.2</v>
      </c>
      <c r="D8" s="40" t="s">
        <v>82</v>
      </c>
      <c r="E8" s="39">
        <v>80000</v>
      </c>
      <c r="F8" s="38">
        <f>C8*E8</f>
        <v>26496000</v>
      </c>
      <c r="G8" s="49"/>
      <c r="H8" s="45"/>
      <c r="I8" s="44"/>
      <c r="J8" s="34">
        <f>+'[1]PA trình (tan)'!L9</f>
        <v>428.90000000000003</v>
      </c>
      <c r="K8" s="33">
        <f>+J8*E8</f>
        <v>34312000</v>
      </c>
      <c r="L8" s="34">
        <f>+'[1]PA trình (Hùng)'!M9</f>
        <v>1149.7</v>
      </c>
      <c r="M8" s="33">
        <f>+L8*E8</f>
        <v>91976000</v>
      </c>
      <c r="N8" s="32">
        <f>+'[1]PA trình (thuan)'!L9</f>
        <v>2466.4</v>
      </c>
      <c r="O8" s="32">
        <f>+N8*E8</f>
        <v>197312000</v>
      </c>
    </row>
    <row r="9" spans="1:15" s="23" customFormat="1" ht="44.25" customHeight="1" x14ac:dyDescent="0.2">
      <c r="A9" s="40">
        <v>3</v>
      </c>
      <c r="B9" s="42" t="s">
        <v>89</v>
      </c>
      <c r="C9" s="50">
        <v>174.5</v>
      </c>
      <c r="D9" s="40" t="s">
        <v>82</v>
      </c>
      <c r="E9" s="39">
        <v>80000</v>
      </c>
      <c r="F9" s="38">
        <f>C9*E9</f>
        <v>13960000</v>
      </c>
      <c r="G9" s="49"/>
      <c r="H9" s="45"/>
      <c r="I9" s="44"/>
      <c r="J9" s="33"/>
      <c r="K9" s="33">
        <f>+J9*E9</f>
        <v>0</v>
      </c>
      <c r="L9" s="32"/>
      <c r="M9" s="32">
        <f>+L9*E9</f>
        <v>0</v>
      </c>
      <c r="N9" s="32">
        <f>+'[1]PA trình (thuan)'!N9</f>
        <v>24</v>
      </c>
      <c r="O9" s="32">
        <f>+N9*E9</f>
        <v>1920000</v>
      </c>
    </row>
    <row r="10" spans="1:15" s="23" customFormat="1" ht="25.5" customHeight="1" x14ac:dyDescent="0.2">
      <c r="A10" s="29" t="s">
        <v>88</v>
      </c>
      <c r="B10" s="31" t="s">
        <v>87</v>
      </c>
      <c r="C10" s="48"/>
      <c r="D10" s="40"/>
      <c r="E10" s="28"/>
      <c r="F10" s="27">
        <f>'PA trình PA (2)'!X6</f>
        <v>66602820</v>
      </c>
      <c r="G10" s="26"/>
      <c r="H10" s="25"/>
      <c r="I10" s="44">
        <f>+K10+M10+O10</f>
        <v>317085380</v>
      </c>
      <c r="K10" s="24">
        <f>+'[1]PA trình (tan)'!Z9</f>
        <v>84617600</v>
      </c>
      <c r="M10" s="24">
        <f>+'[1]PA trình (Hùng)'!Z9</f>
        <v>108801780</v>
      </c>
      <c r="O10" s="24">
        <f>+'[1]PA trình (thuan)'!Z9</f>
        <v>123666000</v>
      </c>
    </row>
    <row r="11" spans="1:15" s="23" customFormat="1" ht="25.5" customHeight="1" x14ac:dyDescent="0.2">
      <c r="A11" s="29" t="s">
        <v>86</v>
      </c>
      <c r="B11" s="31" t="s">
        <v>85</v>
      </c>
      <c r="C11" s="47"/>
      <c r="D11" s="29"/>
      <c r="E11" s="28"/>
      <c r="F11" s="27">
        <f>SUM(F12:F13)</f>
        <v>1158887500</v>
      </c>
      <c r="G11" s="46"/>
      <c r="H11" s="45"/>
      <c r="I11" s="44">
        <f>+K11+M11+O11</f>
        <v>8707682500</v>
      </c>
      <c r="K11" s="43">
        <f>SUM(K12:K13)</f>
        <v>2803491000</v>
      </c>
      <c r="M11" s="43">
        <f>SUM(M12:M13)</f>
        <v>4354387500</v>
      </c>
      <c r="O11" s="43">
        <f>SUM(O12:O13)</f>
        <v>1549804000.0000002</v>
      </c>
    </row>
    <row r="12" spans="1:15" s="32" customFormat="1" ht="26.25" customHeight="1" x14ac:dyDescent="0.2">
      <c r="A12" s="40">
        <v>1</v>
      </c>
      <c r="B12" s="42" t="s">
        <v>84</v>
      </c>
      <c r="C12" s="41">
        <f>C6</f>
        <v>2792.5</v>
      </c>
      <c r="D12" s="40" t="s">
        <v>82</v>
      </c>
      <c r="E12" s="39">
        <v>15000</v>
      </c>
      <c r="F12" s="38">
        <f>C12*E12</f>
        <v>41887500</v>
      </c>
      <c r="G12" s="37"/>
      <c r="H12" s="36"/>
      <c r="I12" s="35"/>
      <c r="J12" s="34">
        <f>+J7+J8+J9</f>
        <v>6755.4</v>
      </c>
      <c r="K12" s="33">
        <f>+J12*E12</f>
        <v>101331000</v>
      </c>
      <c r="L12" s="34">
        <f>+L7+L8+L9</f>
        <v>10492.5</v>
      </c>
      <c r="M12" s="33">
        <f>+L12*E12</f>
        <v>157387500</v>
      </c>
      <c r="N12" s="32">
        <f>+N7+N8+N9</f>
        <v>3757.6000000000004</v>
      </c>
      <c r="O12" s="32">
        <f>+N12*E12</f>
        <v>56364000.000000007</v>
      </c>
    </row>
    <row r="13" spans="1:15" s="32" customFormat="1" ht="40.5" customHeight="1" x14ac:dyDescent="0.2">
      <c r="A13" s="40">
        <v>2</v>
      </c>
      <c r="B13" s="42" t="s">
        <v>83</v>
      </c>
      <c r="C13" s="41">
        <f>+C12</f>
        <v>2792.5</v>
      </c>
      <c r="D13" s="40" t="s">
        <v>82</v>
      </c>
      <c r="E13" s="39">
        <v>400000</v>
      </c>
      <c r="F13" s="38">
        <f>C13*E13</f>
        <v>1117000000</v>
      </c>
      <c r="G13" s="37"/>
      <c r="H13" s="36"/>
      <c r="I13" s="35"/>
      <c r="J13" s="34">
        <f>+J7+J8</f>
        <v>6755.4</v>
      </c>
      <c r="K13" s="33">
        <f>+J13*E13</f>
        <v>2702160000</v>
      </c>
      <c r="L13" s="34">
        <f>+L7+L8</f>
        <v>10492.5</v>
      </c>
      <c r="M13" s="33">
        <f>+L13*E13</f>
        <v>4197000000</v>
      </c>
      <c r="N13" s="32">
        <f>+N7+N8</f>
        <v>3733.6000000000004</v>
      </c>
      <c r="O13" s="32">
        <f>+N13*E13</f>
        <v>1493440000.0000002</v>
      </c>
    </row>
    <row r="14" spans="1:15" s="23" customFormat="1" ht="33" customHeight="1" x14ac:dyDescent="0.2">
      <c r="A14" s="29" t="s">
        <v>81</v>
      </c>
      <c r="B14" s="31" t="s">
        <v>80</v>
      </c>
      <c r="C14" s="30"/>
      <c r="D14" s="29"/>
      <c r="E14" s="28"/>
      <c r="F14" s="27">
        <f>F11+F10+F6</f>
        <v>1448890320</v>
      </c>
      <c r="G14" s="26"/>
      <c r="H14" s="25"/>
      <c r="I14" s="24">
        <f>+I11+I10+I6</f>
        <v>10705207880</v>
      </c>
    </row>
    <row r="15" spans="1:15" s="15" customFormat="1" x14ac:dyDescent="0.2">
      <c r="A15" s="145" t="s">
        <v>79</v>
      </c>
      <c r="B15" s="145"/>
      <c r="C15" s="22">
        <f>F14</f>
        <v>1448890320</v>
      </c>
      <c r="D15" s="21">
        <v>0.02</v>
      </c>
      <c r="E15" s="19"/>
      <c r="F15" s="20">
        <f>+ROUNDDOWN(C15*D15,-3)</f>
        <v>28977000</v>
      </c>
      <c r="G15" s="19" t="s">
        <v>78</v>
      </c>
      <c r="H15" s="58">
        <f>2%*F14</f>
        <v>28977806.400000002</v>
      </c>
    </row>
    <row r="16" spans="1:15" s="15" customFormat="1" ht="32.25" customHeight="1" x14ac:dyDescent="0.2">
      <c r="A16" s="146" t="s">
        <v>77</v>
      </c>
      <c r="B16" s="146"/>
      <c r="C16" s="18"/>
      <c r="D16" s="18"/>
      <c r="E16" s="18"/>
      <c r="F16" s="59">
        <f>F14+F15</f>
        <v>1477867320</v>
      </c>
      <c r="G16" s="18"/>
      <c r="H16" s="7"/>
    </row>
    <row r="17" spans="1:8" s="15" customFormat="1" x14ac:dyDescent="0.2">
      <c r="A17" s="7"/>
      <c r="B17" s="17"/>
      <c r="C17" s="7"/>
      <c r="D17" s="7"/>
      <c r="E17" s="7"/>
      <c r="F17" s="16"/>
      <c r="G17" s="7"/>
      <c r="H17" s="7"/>
    </row>
    <row r="18" spans="1:8" s="13" customFormat="1" ht="16.5" hidden="1" x14ac:dyDescent="0.2">
      <c r="A18" s="147" t="s">
        <v>76</v>
      </c>
      <c r="B18" s="147"/>
      <c r="C18" s="14"/>
      <c r="D18" s="147" t="s">
        <v>75</v>
      </c>
      <c r="E18" s="147"/>
      <c r="F18" s="147"/>
      <c r="G18" s="147"/>
    </row>
    <row r="19" spans="1:8" s="13" customFormat="1" ht="16.5" hidden="1" x14ac:dyDescent="0.2">
      <c r="A19" s="147" t="s">
        <v>74</v>
      </c>
      <c r="B19" s="147"/>
      <c r="C19" s="14"/>
      <c r="D19" s="147" t="s">
        <v>73</v>
      </c>
      <c r="E19" s="147"/>
      <c r="F19" s="147"/>
      <c r="G19" s="147"/>
    </row>
    <row r="20" spans="1:8" s="13" customFormat="1" ht="16.5" hidden="1" x14ac:dyDescent="0.2">
      <c r="A20" s="147" t="s">
        <v>72</v>
      </c>
      <c r="B20" s="147"/>
      <c r="C20" s="14"/>
      <c r="D20" s="147" t="s">
        <v>71</v>
      </c>
      <c r="E20" s="147"/>
      <c r="F20" s="147"/>
      <c r="G20" s="147"/>
    </row>
    <row r="21" spans="1:8" hidden="1" x14ac:dyDescent="0.2">
      <c r="A21" s="148"/>
      <c r="B21" s="148"/>
      <c r="D21" s="148"/>
      <c r="E21" s="148"/>
      <c r="F21" s="148"/>
      <c r="G21" s="148"/>
    </row>
    <row r="22" spans="1:8" hidden="1" x14ac:dyDescent="0.2">
      <c r="A22" s="148"/>
      <c r="B22" s="148"/>
      <c r="D22" s="148"/>
      <c r="E22" s="148"/>
      <c r="F22" s="148"/>
      <c r="G22" s="148"/>
    </row>
    <row r="23" spans="1:8" hidden="1" x14ac:dyDescent="0.2">
      <c r="A23" s="148"/>
      <c r="B23" s="148"/>
      <c r="D23" s="148"/>
      <c r="E23" s="148"/>
      <c r="F23" s="148"/>
      <c r="G23" s="148"/>
    </row>
    <row r="24" spans="1:8" s="12" customFormat="1" hidden="1" x14ac:dyDescent="0.2">
      <c r="A24" s="149" t="s">
        <v>70</v>
      </c>
      <c r="B24" s="149"/>
      <c r="C24" s="10"/>
      <c r="D24" s="149" t="s">
        <v>69</v>
      </c>
      <c r="E24" s="149"/>
      <c r="F24" s="149"/>
      <c r="G24" s="149"/>
    </row>
  </sheetData>
  <mergeCells count="24">
    <mergeCell ref="A23:B23"/>
    <mergeCell ref="D23:G23"/>
    <mergeCell ref="A24:B24"/>
    <mergeCell ref="D24:G24"/>
    <mergeCell ref="A20:B20"/>
    <mergeCell ref="D20:G20"/>
    <mergeCell ref="A21:B21"/>
    <mergeCell ref="D21:G21"/>
    <mergeCell ref="A22:B22"/>
    <mergeCell ref="D22:G22"/>
    <mergeCell ref="A15:B15"/>
    <mergeCell ref="A16:B16"/>
    <mergeCell ref="A18:B18"/>
    <mergeCell ref="D18:G18"/>
    <mergeCell ref="A19:B19"/>
    <mergeCell ref="D19:G19"/>
    <mergeCell ref="A1:G1"/>
    <mergeCell ref="A3:A4"/>
    <mergeCell ref="B3:B4"/>
    <mergeCell ref="C3:C4"/>
    <mergeCell ref="D3:D4"/>
    <mergeCell ref="E3:E4"/>
    <mergeCell ref="F3:F4"/>
    <mergeCell ref="G3:G4"/>
  </mergeCells>
  <pageMargins left="0.7" right="0.7" top="0.75" bottom="0.75" header="0.3" footer="0.3"/>
  <pageSetup paperSize="9" scale="9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7"/>
  <sheetViews>
    <sheetView topLeftCell="A28" workbookViewId="0">
      <selection activeCell="A2" sqref="A2:G2"/>
    </sheetView>
  </sheetViews>
  <sheetFormatPr defaultRowHeight="12.75" x14ac:dyDescent="0.2"/>
  <cols>
    <col min="1" max="1" width="5.5703125" customWidth="1"/>
    <col min="2" max="2" width="103.28515625" customWidth="1"/>
    <col min="3" max="3" width="15.85546875" hidden="1" customWidth="1"/>
    <col min="4" max="4" width="7.140625" hidden="1" customWidth="1"/>
    <col min="5" max="5" width="7" hidden="1" customWidth="1"/>
    <col min="6" max="6" width="11.42578125" customWidth="1"/>
    <col min="7" max="7" width="18.28515625" customWidth="1"/>
    <col min="12" max="12" width="12.42578125" bestFit="1" customWidth="1"/>
    <col min="13" max="13" width="14" bestFit="1" customWidth="1"/>
    <col min="257" max="257" width="5.5703125" customWidth="1"/>
    <col min="258" max="258" width="84" customWidth="1"/>
    <col min="259" max="262" width="0" hidden="1" customWidth="1"/>
    <col min="263" max="263" width="18.28515625" customWidth="1"/>
    <col min="268" max="268" width="12.42578125" bestFit="1" customWidth="1"/>
    <col min="269" max="269" width="14" bestFit="1" customWidth="1"/>
    <col min="513" max="513" width="5.5703125" customWidth="1"/>
    <col min="514" max="514" width="84" customWidth="1"/>
    <col min="515" max="518" width="0" hidden="1" customWidth="1"/>
    <col min="519" max="519" width="18.28515625" customWidth="1"/>
    <col min="524" max="524" width="12.42578125" bestFit="1" customWidth="1"/>
    <col min="525" max="525" width="14" bestFit="1" customWidth="1"/>
    <col min="769" max="769" width="5.5703125" customWidth="1"/>
    <col min="770" max="770" width="84" customWidth="1"/>
    <col min="771" max="774" width="0" hidden="1" customWidth="1"/>
    <col min="775" max="775" width="18.28515625" customWidth="1"/>
    <col min="780" max="780" width="12.42578125" bestFit="1" customWidth="1"/>
    <col min="781" max="781" width="14" bestFit="1" customWidth="1"/>
    <col min="1025" max="1025" width="5.5703125" customWidth="1"/>
    <col min="1026" max="1026" width="84" customWidth="1"/>
    <col min="1027" max="1030" width="0" hidden="1" customWidth="1"/>
    <col min="1031" max="1031" width="18.28515625" customWidth="1"/>
    <col min="1036" max="1036" width="12.42578125" bestFit="1" customWidth="1"/>
    <col min="1037" max="1037" width="14" bestFit="1" customWidth="1"/>
    <col min="1281" max="1281" width="5.5703125" customWidth="1"/>
    <col min="1282" max="1282" width="84" customWidth="1"/>
    <col min="1283" max="1286" width="0" hidden="1" customWidth="1"/>
    <col min="1287" max="1287" width="18.28515625" customWidth="1"/>
    <col min="1292" max="1292" width="12.42578125" bestFit="1" customWidth="1"/>
    <col min="1293" max="1293" width="14" bestFit="1" customWidth="1"/>
    <col min="1537" max="1537" width="5.5703125" customWidth="1"/>
    <col min="1538" max="1538" width="84" customWidth="1"/>
    <col min="1539" max="1542" width="0" hidden="1" customWidth="1"/>
    <col min="1543" max="1543" width="18.28515625" customWidth="1"/>
    <col min="1548" max="1548" width="12.42578125" bestFit="1" customWidth="1"/>
    <col min="1549" max="1549" width="14" bestFit="1" customWidth="1"/>
    <col min="1793" max="1793" width="5.5703125" customWidth="1"/>
    <col min="1794" max="1794" width="84" customWidth="1"/>
    <col min="1795" max="1798" width="0" hidden="1" customWidth="1"/>
    <col min="1799" max="1799" width="18.28515625" customWidth="1"/>
    <col min="1804" max="1804" width="12.42578125" bestFit="1" customWidth="1"/>
    <col min="1805" max="1805" width="14" bestFit="1" customWidth="1"/>
    <col min="2049" max="2049" width="5.5703125" customWidth="1"/>
    <col min="2050" max="2050" width="84" customWidth="1"/>
    <col min="2051" max="2054" width="0" hidden="1" customWidth="1"/>
    <col min="2055" max="2055" width="18.28515625" customWidth="1"/>
    <col min="2060" max="2060" width="12.42578125" bestFit="1" customWidth="1"/>
    <col min="2061" max="2061" width="14" bestFit="1" customWidth="1"/>
    <col min="2305" max="2305" width="5.5703125" customWidth="1"/>
    <col min="2306" max="2306" width="84" customWidth="1"/>
    <col min="2307" max="2310" width="0" hidden="1" customWidth="1"/>
    <col min="2311" max="2311" width="18.28515625" customWidth="1"/>
    <col min="2316" max="2316" width="12.42578125" bestFit="1" customWidth="1"/>
    <col min="2317" max="2317" width="14" bestFit="1" customWidth="1"/>
    <col min="2561" max="2561" width="5.5703125" customWidth="1"/>
    <col min="2562" max="2562" width="84" customWidth="1"/>
    <col min="2563" max="2566" width="0" hidden="1" customWidth="1"/>
    <col min="2567" max="2567" width="18.28515625" customWidth="1"/>
    <col min="2572" max="2572" width="12.42578125" bestFit="1" customWidth="1"/>
    <col min="2573" max="2573" width="14" bestFit="1" customWidth="1"/>
    <col min="2817" max="2817" width="5.5703125" customWidth="1"/>
    <col min="2818" max="2818" width="84" customWidth="1"/>
    <col min="2819" max="2822" width="0" hidden="1" customWidth="1"/>
    <col min="2823" max="2823" width="18.28515625" customWidth="1"/>
    <col min="2828" max="2828" width="12.42578125" bestFit="1" customWidth="1"/>
    <col min="2829" max="2829" width="14" bestFit="1" customWidth="1"/>
    <col min="3073" max="3073" width="5.5703125" customWidth="1"/>
    <col min="3074" max="3074" width="84" customWidth="1"/>
    <col min="3075" max="3078" width="0" hidden="1" customWidth="1"/>
    <col min="3079" max="3079" width="18.28515625" customWidth="1"/>
    <col min="3084" max="3084" width="12.42578125" bestFit="1" customWidth="1"/>
    <col min="3085" max="3085" width="14" bestFit="1" customWidth="1"/>
    <col min="3329" max="3329" width="5.5703125" customWidth="1"/>
    <col min="3330" max="3330" width="84" customWidth="1"/>
    <col min="3331" max="3334" width="0" hidden="1" customWidth="1"/>
    <col min="3335" max="3335" width="18.28515625" customWidth="1"/>
    <col min="3340" max="3340" width="12.42578125" bestFit="1" customWidth="1"/>
    <col min="3341" max="3341" width="14" bestFit="1" customWidth="1"/>
    <col min="3585" max="3585" width="5.5703125" customWidth="1"/>
    <col min="3586" max="3586" width="84" customWidth="1"/>
    <col min="3587" max="3590" width="0" hidden="1" customWidth="1"/>
    <col min="3591" max="3591" width="18.28515625" customWidth="1"/>
    <col min="3596" max="3596" width="12.42578125" bestFit="1" customWidth="1"/>
    <col min="3597" max="3597" width="14" bestFit="1" customWidth="1"/>
    <col min="3841" max="3841" width="5.5703125" customWidth="1"/>
    <col min="3842" max="3842" width="84" customWidth="1"/>
    <col min="3843" max="3846" width="0" hidden="1" customWidth="1"/>
    <col min="3847" max="3847" width="18.28515625" customWidth="1"/>
    <col min="3852" max="3852" width="12.42578125" bestFit="1" customWidth="1"/>
    <col min="3853" max="3853" width="14" bestFit="1" customWidth="1"/>
    <col min="4097" max="4097" width="5.5703125" customWidth="1"/>
    <col min="4098" max="4098" width="84" customWidth="1"/>
    <col min="4099" max="4102" width="0" hidden="1" customWidth="1"/>
    <col min="4103" max="4103" width="18.28515625" customWidth="1"/>
    <col min="4108" max="4108" width="12.42578125" bestFit="1" customWidth="1"/>
    <col min="4109" max="4109" width="14" bestFit="1" customWidth="1"/>
    <col min="4353" max="4353" width="5.5703125" customWidth="1"/>
    <col min="4354" max="4354" width="84" customWidth="1"/>
    <col min="4355" max="4358" width="0" hidden="1" customWidth="1"/>
    <col min="4359" max="4359" width="18.28515625" customWidth="1"/>
    <col min="4364" max="4364" width="12.42578125" bestFit="1" customWidth="1"/>
    <col min="4365" max="4365" width="14" bestFit="1" customWidth="1"/>
    <col min="4609" max="4609" width="5.5703125" customWidth="1"/>
    <col min="4610" max="4610" width="84" customWidth="1"/>
    <col min="4611" max="4614" width="0" hidden="1" customWidth="1"/>
    <col min="4615" max="4615" width="18.28515625" customWidth="1"/>
    <col min="4620" max="4620" width="12.42578125" bestFit="1" customWidth="1"/>
    <col min="4621" max="4621" width="14" bestFit="1" customWidth="1"/>
    <col min="4865" max="4865" width="5.5703125" customWidth="1"/>
    <col min="4866" max="4866" width="84" customWidth="1"/>
    <col min="4867" max="4870" width="0" hidden="1" customWidth="1"/>
    <col min="4871" max="4871" width="18.28515625" customWidth="1"/>
    <col min="4876" max="4876" width="12.42578125" bestFit="1" customWidth="1"/>
    <col min="4877" max="4877" width="14" bestFit="1" customWidth="1"/>
    <col min="5121" max="5121" width="5.5703125" customWidth="1"/>
    <col min="5122" max="5122" width="84" customWidth="1"/>
    <col min="5123" max="5126" width="0" hidden="1" customWidth="1"/>
    <col min="5127" max="5127" width="18.28515625" customWidth="1"/>
    <col min="5132" max="5132" width="12.42578125" bestFit="1" customWidth="1"/>
    <col min="5133" max="5133" width="14" bestFit="1" customWidth="1"/>
    <col min="5377" max="5377" width="5.5703125" customWidth="1"/>
    <col min="5378" max="5378" width="84" customWidth="1"/>
    <col min="5379" max="5382" width="0" hidden="1" customWidth="1"/>
    <col min="5383" max="5383" width="18.28515625" customWidth="1"/>
    <col min="5388" max="5388" width="12.42578125" bestFit="1" customWidth="1"/>
    <col min="5389" max="5389" width="14" bestFit="1" customWidth="1"/>
    <col min="5633" max="5633" width="5.5703125" customWidth="1"/>
    <col min="5634" max="5634" width="84" customWidth="1"/>
    <col min="5635" max="5638" width="0" hidden="1" customWidth="1"/>
    <col min="5639" max="5639" width="18.28515625" customWidth="1"/>
    <col min="5644" max="5644" width="12.42578125" bestFit="1" customWidth="1"/>
    <col min="5645" max="5645" width="14" bestFit="1" customWidth="1"/>
    <col min="5889" max="5889" width="5.5703125" customWidth="1"/>
    <col min="5890" max="5890" width="84" customWidth="1"/>
    <col min="5891" max="5894" width="0" hidden="1" customWidth="1"/>
    <col min="5895" max="5895" width="18.28515625" customWidth="1"/>
    <col min="5900" max="5900" width="12.42578125" bestFit="1" customWidth="1"/>
    <col min="5901" max="5901" width="14" bestFit="1" customWidth="1"/>
    <col min="6145" max="6145" width="5.5703125" customWidth="1"/>
    <col min="6146" max="6146" width="84" customWidth="1"/>
    <col min="6147" max="6150" width="0" hidden="1" customWidth="1"/>
    <col min="6151" max="6151" width="18.28515625" customWidth="1"/>
    <col min="6156" max="6156" width="12.42578125" bestFit="1" customWidth="1"/>
    <col min="6157" max="6157" width="14" bestFit="1" customWidth="1"/>
    <col min="6401" max="6401" width="5.5703125" customWidth="1"/>
    <col min="6402" max="6402" width="84" customWidth="1"/>
    <col min="6403" max="6406" width="0" hidden="1" customWidth="1"/>
    <col min="6407" max="6407" width="18.28515625" customWidth="1"/>
    <col min="6412" max="6412" width="12.42578125" bestFit="1" customWidth="1"/>
    <col min="6413" max="6413" width="14" bestFit="1" customWidth="1"/>
    <col min="6657" max="6657" width="5.5703125" customWidth="1"/>
    <col min="6658" max="6658" width="84" customWidth="1"/>
    <col min="6659" max="6662" width="0" hidden="1" customWidth="1"/>
    <col min="6663" max="6663" width="18.28515625" customWidth="1"/>
    <col min="6668" max="6668" width="12.42578125" bestFit="1" customWidth="1"/>
    <col min="6669" max="6669" width="14" bestFit="1" customWidth="1"/>
    <col min="6913" max="6913" width="5.5703125" customWidth="1"/>
    <col min="6914" max="6914" width="84" customWidth="1"/>
    <col min="6915" max="6918" width="0" hidden="1" customWidth="1"/>
    <col min="6919" max="6919" width="18.28515625" customWidth="1"/>
    <col min="6924" max="6924" width="12.42578125" bestFit="1" customWidth="1"/>
    <col min="6925" max="6925" width="14" bestFit="1" customWidth="1"/>
    <col min="7169" max="7169" width="5.5703125" customWidth="1"/>
    <col min="7170" max="7170" width="84" customWidth="1"/>
    <col min="7171" max="7174" width="0" hidden="1" customWidth="1"/>
    <col min="7175" max="7175" width="18.28515625" customWidth="1"/>
    <col min="7180" max="7180" width="12.42578125" bestFit="1" customWidth="1"/>
    <col min="7181" max="7181" width="14" bestFit="1" customWidth="1"/>
    <col min="7425" max="7425" width="5.5703125" customWidth="1"/>
    <col min="7426" max="7426" width="84" customWidth="1"/>
    <col min="7427" max="7430" width="0" hidden="1" customWidth="1"/>
    <col min="7431" max="7431" width="18.28515625" customWidth="1"/>
    <col min="7436" max="7436" width="12.42578125" bestFit="1" customWidth="1"/>
    <col min="7437" max="7437" width="14" bestFit="1" customWidth="1"/>
    <col min="7681" max="7681" width="5.5703125" customWidth="1"/>
    <col min="7682" max="7682" width="84" customWidth="1"/>
    <col min="7683" max="7686" width="0" hidden="1" customWidth="1"/>
    <col min="7687" max="7687" width="18.28515625" customWidth="1"/>
    <col min="7692" max="7692" width="12.42578125" bestFit="1" customWidth="1"/>
    <col min="7693" max="7693" width="14" bestFit="1" customWidth="1"/>
    <col min="7937" max="7937" width="5.5703125" customWidth="1"/>
    <col min="7938" max="7938" width="84" customWidth="1"/>
    <col min="7939" max="7942" width="0" hidden="1" customWidth="1"/>
    <col min="7943" max="7943" width="18.28515625" customWidth="1"/>
    <col min="7948" max="7948" width="12.42578125" bestFit="1" customWidth="1"/>
    <col min="7949" max="7949" width="14" bestFit="1" customWidth="1"/>
    <col min="8193" max="8193" width="5.5703125" customWidth="1"/>
    <col min="8194" max="8194" width="84" customWidth="1"/>
    <col min="8195" max="8198" width="0" hidden="1" customWidth="1"/>
    <col min="8199" max="8199" width="18.28515625" customWidth="1"/>
    <col min="8204" max="8204" width="12.42578125" bestFit="1" customWidth="1"/>
    <col min="8205" max="8205" width="14" bestFit="1" customWidth="1"/>
    <col min="8449" max="8449" width="5.5703125" customWidth="1"/>
    <col min="8450" max="8450" width="84" customWidth="1"/>
    <col min="8451" max="8454" width="0" hidden="1" customWidth="1"/>
    <col min="8455" max="8455" width="18.28515625" customWidth="1"/>
    <col min="8460" max="8460" width="12.42578125" bestFit="1" customWidth="1"/>
    <col min="8461" max="8461" width="14" bestFit="1" customWidth="1"/>
    <col min="8705" max="8705" width="5.5703125" customWidth="1"/>
    <col min="8706" max="8706" width="84" customWidth="1"/>
    <col min="8707" max="8710" width="0" hidden="1" customWidth="1"/>
    <col min="8711" max="8711" width="18.28515625" customWidth="1"/>
    <col min="8716" max="8716" width="12.42578125" bestFit="1" customWidth="1"/>
    <col min="8717" max="8717" width="14" bestFit="1" customWidth="1"/>
    <col min="8961" max="8961" width="5.5703125" customWidth="1"/>
    <col min="8962" max="8962" width="84" customWidth="1"/>
    <col min="8963" max="8966" width="0" hidden="1" customWidth="1"/>
    <col min="8967" max="8967" width="18.28515625" customWidth="1"/>
    <col min="8972" max="8972" width="12.42578125" bestFit="1" customWidth="1"/>
    <col min="8973" max="8973" width="14" bestFit="1" customWidth="1"/>
    <col min="9217" max="9217" width="5.5703125" customWidth="1"/>
    <col min="9218" max="9218" width="84" customWidth="1"/>
    <col min="9219" max="9222" width="0" hidden="1" customWidth="1"/>
    <col min="9223" max="9223" width="18.28515625" customWidth="1"/>
    <col min="9228" max="9228" width="12.42578125" bestFit="1" customWidth="1"/>
    <col min="9229" max="9229" width="14" bestFit="1" customWidth="1"/>
    <col min="9473" max="9473" width="5.5703125" customWidth="1"/>
    <col min="9474" max="9474" width="84" customWidth="1"/>
    <col min="9475" max="9478" width="0" hidden="1" customWidth="1"/>
    <col min="9479" max="9479" width="18.28515625" customWidth="1"/>
    <col min="9484" max="9484" width="12.42578125" bestFit="1" customWidth="1"/>
    <col min="9485" max="9485" width="14" bestFit="1" customWidth="1"/>
    <col min="9729" max="9729" width="5.5703125" customWidth="1"/>
    <col min="9730" max="9730" width="84" customWidth="1"/>
    <col min="9731" max="9734" width="0" hidden="1" customWidth="1"/>
    <col min="9735" max="9735" width="18.28515625" customWidth="1"/>
    <col min="9740" max="9740" width="12.42578125" bestFit="1" customWidth="1"/>
    <col min="9741" max="9741" width="14" bestFit="1" customWidth="1"/>
    <col min="9985" max="9985" width="5.5703125" customWidth="1"/>
    <col min="9986" max="9986" width="84" customWidth="1"/>
    <col min="9987" max="9990" width="0" hidden="1" customWidth="1"/>
    <col min="9991" max="9991" width="18.28515625" customWidth="1"/>
    <col min="9996" max="9996" width="12.42578125" bestFit="1" customWidth="1"/>
    <col min="9997" max="9997" width="14" bestFit="1" customWidth="1"/>
    <col min="10241" max="10241" width="5.5703125" customWidth="1"/>
    <col min="10242" max="10242" width="84" customWidth="1"/>
    <col min="10243" max="10246" width="0" hidden="1" customWidth="1"/>
    <col min="10247" max="10247" width="18.28515625" customWidth="1"/>
    <col min="10252" max="10252" width="12.42578125" bestFit="1" customWidth="1"/>
    <col min="10253" max="10253" width="14" bestFit="1" customWidth="1"/>
    <col min="10497" max="10497" width="5.5703125" customWidth="1"/>
    <col min="10498" max="10498" width="84" customWidth="1"/>
    <col min="10499" max="10502" width="0" hidden="1" customWidth="1"/>
    <col min="10503" max="10503" width="18.28515625" customWidth="1"/>
    <col min="10508" max="10508" width="12.42578125" bestFit="1" customWidth="1"/>
    <col min="10509" max="10509" width="14" bestFit="1" customWidth="1"/>
    <col min="10753" max="10753" width="5.5703125" customWidth="1"/>
    <col min="10754" max="10754" width="84" customWidth="1"/>
    <col min="10755" max="10758" width="0" hidden="1" customWidth="1"/>
    <col min="10759" max="10759" width="18.28515625" customWidth="1"/>
    <col min="10764" max="10764" width="12.42578125" bestFit="1" customWidth="1"/>
    <col min="10765" max="10765" width="14" bestFit="1" customWidth="1"/>
    <col min="11009" max="11009" width="5.5703125" customWidth="1"/>
    <col min="11010" max="11010" width="84" customWidth="1"/>
    <col min="11011" max="11014" width="0" hidden="1" customWidth="1"/>
    <col min="11015" max="11015" width="18.28515625" customWidth="1"/>
    <col min="11020" max="11020" width="12.42578125" bestFit="1" customWidth="1"/>
    <col min="11021" max="11021" width="14" bestFit="1" customWidth="1"/>
    <col min="11265" max="11265" width="5.5703125" customWidth="1"/>
    <col min="11266" max="11266" width="84" customWidth="1"/>
    <col min="11267" max="11270" width="0" hidden="1" customWidth="1"/>
    <col min="11271" max="11271" width="18.28515625" customWidth="1"/>
    <col min="11276" max="11276" width="12.42578125" bestFit="1" customWidth="1"/>
    <col min="11277" max="11277" width="14" bestFit="1" customWidth="1"/>
    <col min="11521" max="11521" width="5.5703125" customWidth="1"/>
    <col min="11522" max="11522" width="84" customWidth="1"/>
    <col min="11523" max="11526" width="0" hidden="1" customWidth="1"/>
    <col min="11527" max="11527" width="18.28515625" customWidth="1"/>
    <col min="11532" max="11532" width="12.42578125" bestFit="1" customWidth="1"/>
    <col min="11533" max="11533" width="14" bestFit="1" customWidth="1"/>
    <col min="11777" max="11777" width="5.5703125" customWidth="1"/>
    <col min="11778" max="11778" width="84" customWidth="1"/>
    <col min="11779" max="11782" width="0" hidden="1" customWidth="1"/>
    <col min="11783" max="11783" width="18.28515625" customWidth="1"/>
    <col min="11788" max="11788" width="12.42578125" bestFit="1" customWidth="1"/>
    <col min="11789" max="11789" width="14" bestFit="1" customWidth="1"/>
    <col min="12033" max="12033" width="5.5703125" customWidth="1"/>
    <col min="12034" max="12034" width="84" customWidth="1"/>
    <col min="12035" max="12038" width="0" hidden="1" customWidth="1"/>
    <col min="12039" max="12039" width="18.28515625" customWidth="1"/>
    <col min="12044" max="12044" width="12.42578125" bestFit="1" customWidth="1"/>
    <col min="12045" max="12045" width="14" bestFit="1" customWidth="1"/>
    <col min="12289" max="12289" width="5.5703125" customWidth="1"/>
    <col min="12290" max="12290" width="84" customWidth="1"/>
    <col min="12291" max="12294" width="0" hidden="1" customWidth="1"/>
    <col min="12295" max="12295" width="18.28515625" customWidth="1"/>
    <col min="12300" max="12300" width="12.42578125" bestFit="1" customWidth="1"/>
    <col min="12301" max="12301" width="14" bestFit="1" customWidth="1"/>
    <col min="12545" max="12545" width="5.5703125" customWidth="1"/>
    <col min="12546" max="12546" width="84" customWidth="1"/>
    <col min="12547" max="12550" width="0" hidden="1" customWidth="1"/>
    <col min="12551" max="12551" width="18.28515625" customWidth="1"/>
    <col min="12556" max="12556" width="12.42578125" bestFit="1" customWidth="1"/>
    <col min="12557" max="12557" width="14" bestFit="1" customWidth="1"/>
    <col min="12801" max="12801" width="5.5703125" customWidth="1"/>
    <col min="12802" max="12802" width="84" customWidth="1"/>
    <col min="12803" max="12806" width="0" hidden="1" customWidth="1"/>
    <col min="12807" max="12807" width="18.28515625" customWidth="1"/>
    <col min="12812" max="12812" width="12.42578125" bestFit="1" customWidth="1"/>
    <col min="12813" max="12813" width="14" bestFit="1" customWidth="1"/>
    <col min="13057" max="13057" width="5.5703125" customWidth="1"/>
    <col min="13058" max="13058" width="84" customWidth="1"/>
    <col min="13059" max="13062" width="0" hidden="1" customWidth="1"/>
    <col min="13063" max="13063" width="18.28515625" customWidth="1"/>
    <col min="13068" max="13068" width="12.42578125" bestFit="1" customWidth="1"/>
    <col min="13069" max="13069" width="14" bestFit="1" customWidth="1"/>
    <col min="13313" max="13313" width="5.5703125" customWidth="1"/>
    <col min="13314" max="13314" width="84" customWidth="1"/>
    <col min="13315" max="13318" width="0" hidden="1" customWidth="1"/>
    <col min="13319" max="13319" width="18.28515625" customWidth="1"/>
    <col min="13324" max="13324" width="12.42578125" bestFit="1" customWidth="1"/>
    <col min="13325" max="13325" width="14" bestFit="1" customWidth="1"/>
    <col min="13569" max="13569" width="5.5703125" customWidth="1"/>
    <col min="13570" max="13570" width="84" customWidth="1"/>
    <col min="13571" max="13574" width="0" hidden="1" customWidth="1"/>
    <col min="13575" max="13575" width="18.28515625" customWidth="1"/>
    <col min="13580" max="13580" width="12.42578125" bestFit="1" customWidth="1"/>
    <col min="13581" max="13581" width="14" bestFit="1" customWidth="1"/>
    <col min="13825" max="13825" width="5.5703125" customWidth="1"/>
    <col min="13826" max="13826" width="84" customWidth="1"/>
    <col min="13827" max="13830" width="0" hidden="1" customWidth="1"/>
    <col min="13831" max="13831" width="18.28515625" customWidth="1"/>
    <col min="13836" max="13836" width="12.42578125" bestFit="1" customWidth="1"/>
    <col min="13837" max="13837" width="14" bestFit="1" customWidth="1"/>
    <col min="14081" max="14081" width="5.5703125" customWidth="1"/>
    <col min="14082" max="14082" width="84" customWidth="1"/>
    <col min="14083" max="14086" width="0" hidden="1" customWidth="1"/>
    <col min="14087" max="14087" width="18.28515625" customWidth="1"/>
    <col min="14092" max="14092" width="12.42578125" bestFit="1" customWidth="1"/>
    <col min="14093" max="14093" width="14" bestFit="1" customWidth="1"/>
    <col min="14337" max="14337" width="5.5703125" customWidth="1"/>
    <col min="14338" max="14338" width="84" customWidth="1"/>
    <col min="14339" max="14342" width="0" hidden="1" customWidth="1"/>
    <col min="14343" max="14343" width="18.28515625" customWidth="1"/>
    <col min="14348" max="14348" width="12.42578125" bestFit="1" customWidth="1"/>
    <col min="14349" max="14349" width="14" bestFit="1" customWidth="1"/>
    <col min="14593" max="14593" width="5.5703125" customWidth="1"/>
    <col min="14594" max="14594" width="84" customWidth="1"/>
    <col min="14595" max="14598" width="0" hidden="1" customWidth="1"/>
    <col min="14599" max="14599" width="18.28515625" customWidth="1"/>
    <col min="14604" max="14604" width="12.42578125" bestFit="1" customWidth="1"/>
    <col min="14605" max="14605" width="14" bestFit="1" customWidth="1"/>
    <col min="14849" max="14849" width="5.5703125" customWidth="1"/>
    <col min="14850" max="14850" width="84" customWidth="1"/>
    <col min="14851" max="14854" width="0" hidden="1" customWidth="1"/>
    <col min="14855" max="14855" width="18.28515625" customWidth="1"/>
    <col min="14860" max="14860" width="12.42578125" bestFit="1" customWidth="1"/>
    <col min="14861" max="14861" width="14" bestFit="1" customWidth="1"/>
    <col min="15105" max="15105" width="5.5703125" customWidth="1"/>
    <col min="15106" max="15106" width="84" customWidth="1"/>
    <col min="15107" max="15110" width="0" hidden="1" customWidth="1"/>
    <col min="15111" max="15111" width="18.28515625" customWidth="1"/>
    <col min="15116" max="15116" width="12.42578125" bestFit="1" customWidth="1"/>
    <col min="15117" max="15117" width="14" bestFit="1" customWidth="1"/>
    <col min="15361" max="15361" width="5.5703125" customWidth="1"/>
    <col min="15362" max="15362" width="84" customWidth="1"/>
    <col min="15363" max="15366" width="0" hidden="1" customWidth="1"/>
    <col min="15367" max="15367" width="18.28515625" customWidth="1"/>
    <col min="15372" max="15372" width="12.42578125" bestFit="1" customWidth="1"/>
    <col min="15373" max="15373" width="14" bestFit="1" customWidth="1"/>
    <col min="15617" max="15617" width="5.5703125" customWidth="1"/>
    <col min="15618" max="15618" width="84" customWidth="1"/>
    <col min="15619" max="15622" width="0" hidden="1" customWidth="1"/>
    <col min="15623" max="15623" width="18.28515625" customWidth="1"/>
    <col min="15628" max="15628" width="12.42578125" bestFit="1" customWidth="1"/>
    <col min="15629" max="15629" width="14" bestFit="1" customWidth="1"/>
    <col min="15873" max="15873" width="5.5703125" customWidth="1"/>
    <col min="15874" max="15874" width="84" customWidth="1"/>
    <col min="15875" max="15878" width="0" hidden="1" customWidth="1"/>
    <col min="15879" max="15879" width="18.28515625" customWidth="1"/>
    <col min="15884" max="15884" width="12.42578125" bestFit="1" customWidth="1"/>
    <col min="15885" max="15885" width="14" bestFit="1" customWidth="1"/>
    <col min="16129" max="16129" width="5.5703125" customWidth="1"/>
    <col min="16130" max="16130" width="84" customWidth="1"/>
    <col min="16131" max="16134" width="0" hidden="1" customWidth="1"/>
    <col min="16135" max="16135" width="18.28515625" customWidth="1"/>
    <col min="16140" max="16140" width="12.42578125" bestFit="1" customWidth="1"/>
    <col min="16141" max="16141" width="14" bestFit="1" customWidth="1"/>
  </cols>
  <sheetData>
    <row r="1" spans="1:13" ht="38.25" customHeight="1" x14ac:dyDescent="0.2">
      <c r="A1" s="151" t="s">
        <v>156</v>
      </c>
      <c r="B1" s="151"/>
      <c r="C1" s="151"/>
      <c r="D1" s="151"/>
      <c r="E1" s="151"/>
      <c r="F1" s="151"/>
      <c r="G1" s="151"/>
    </row>
    <row r="2" spans="1:13" ht="18.75" x14ac:dyDescent="0.2">
      <c r="A2" s="152" t="s">
        <v>158</v>
      </c>
      <c r="B2" s="152"/>
      <c r="C2" s="152"/>
      <c r="D2" s="152"/>
      <c r="E2" s="152"/>
      <c r="F2" s="152"/>
      <c r="G2" s="152"/>
    </row>
    <row r="3" spans="1:13" ht="15.75" x14ac:dyDescent="0.2">
      <c r="A3" s="60"/>
      <c r="B3" s="60"/>
      <c r="C3" s="60"/>
      <c r="D3" s="60"/>
      <c r="E3" s="153" t="s">
        <v>103</v>
      </c>
      <c r="F3" s="153"/>
      <c r="G3" s="153"/>
    </row>
    <row r="4" spans="1:13" ht="12.75" customHeight="1" x14ac:dyDescent="0.2">
      <c r="A4" s="150" t="s">
        <v>104</v>
      </c>
      <c r="B4" s="150" t="s">
        <v>155</v>
      </c>
      <c r="C4" s="154" t="s">
        <v>99</v>
      </c>
      <c r="D4" s="150" t="s">
        <v>105</v>
      </c>
      <c r="E4" s="155" t="s">
        <v>106</v>
      </c>
      <c r="F4" s="150" t="s">
        <v>107</v>
      </c>
      <c r="G4" s="155" t="s">
        <v>108</v>
      </c>
    </row>
    <row r="5" spans="1:13" ht="23.25" customHeight="1" x14ac:dyDescent="0.2">
      <c r="A5" s="150"/>
      <c r="B5" s="150"/>
      <c r="C5" s="154"/>
      <c r="D5" s="150"/>
      <c r="E5" s="155"/>
      <c r="F5" s="150"/>
      <c r="G5" s="155"/>
    </row>
    <row r="6" spans="1:13" ht="15.75" customHeight="1" x14ac:dyDescent="0.2">
      <c r="A6" s="150" t="s">
        <v>109</v>
      </c>
      <c r="B6" s="150"/>
      <c r="C6" s="61"/>
      <c r="D6" s="62"/>
      <c r="E6" s="63"/>
      <c r="F6" s="62"/>
      <c r="G6" s="63">
        <f>G8+G14+G19+G22+G23+G24+G25+G29+G30+G34</f>
        <v>28977</v>
      </c>
      <c r="J6" s="64"/>
    </row>
    <row r="7" spans="1:13" ht="27" customHeight="1" x14ac:dyDescent="0.2">
      <c r="A7" s="62" t="s">
        <v>110</v>
      </c>
      <c r="B7" s="65" t="s">
        <v>111</v>
      </c>
      <c r="C7" s="61"/>
      <c r="D7" s="62"/>
      <c r="E7" s="63"/>
      <c r="F7" s="62"/>
      <c r="G7" s="63">
        <f>G8+G14+G19+G22+G23+G24+G25+G29+G30</f>
        <v>28977</v>
      </c>
    </row>
    <row r="8" spans="1:13" ht="66" customHeight="1" x14ac:dyDescent="0.2">
      <c r="A8" s="62" t="s">
        <v>93</v>
      </c>
      <c r="B8" s="66" t="s">
        <v>112</v>
      </c>
      <c r="C8" s="67"/>
      <c r="D8" s="67"/>
      <c r="E8" s="68"/>
      <c r="F8" s="67"/>
      <c r="G8" s="63">
        <f>SUM(G9:G13)</f>
        <v>8560</v>
      </c>
    </row>
    <row r="9" spans="1:13" ht="25.5" customHeight="1" x14ac:dyDescent="0.2">
      <c r="A9" s="67">
        <v>1</v>
      </c>
      <c r="B9" s="69" t="s">
        <v>113</v>
      </c>
      <c r="C9" s="67" t="s">
        <v>114</v>
      </c>
      <c r="D9" s="67">
        <v>9</v>
      </c>
      <c r="E9" s="68">
        <v>200</v>
      </c>
      <c r="F9" s="67">
        <v>3</v>
      </c>
      <c r="G9" s="68">
        <f>D9*E9*F9</f>
        <v>5400</v>
      </c>
    </row>
    <row r="10" spans="1:13" ht="25.5" customHeight="1" x14ac:dyDescent="0.2">
      <c r="A10" s="67">
        <v>2</v>
      </c>
      <c r="B10" s="70" t="s">
        <v>115</v>
      </c>
      <c r="C10" s="67" t="s">
        <v>114</v>
      </c>
      <c r="D10" s="67">
        <v>9</v>
      </c>
      <c r="E10" s="68">
        <v>200</v>
      </c>
      <c r="F10" s="67">
        <v>1</v>
      </c>
      <c r="G10" s="68">
        <f>D10*E10*F10</f>
        <v>1800</v>
      </c>
      <c r="J10" s="71"/>
    </row>
    <row r="11" spans="1:13" ht="31.5" x14ac:dyDescent="0.25">
      <c r="A11" s="67">
        <v>3</v>
      </c>
      <c r="B11" s="72" t="s">
        <v>116</v>
      </c>
      <c r="C11" s="67" t="s">
        <v>114</v>
      </c>
      <c r="D11" s="67"/>
      <c r="E11" s="68">
        <v>200</v>
      </c>
      <c r="F11" s="67"/>
      <c r="G11" s="68">
        <f>D11*E11*F11</f>
        <v>0</v>
      </c>
      <c r="J11" s="71"/>
      <c r="L11" s="73"/>
      <c r="M11" s="71"/>
    </row>
    <row r="12" spans="1:13" ht="27" customHeight="1" x14ac:dyDescent="0.2">
      <c r="A12" s="67">
        <v>4</v>
      </c>
      <c r="B12" s="74" t="s">
        <v>117</v>
      </c>
      <c r="C12" s="67" t="s">
        <v>118</v>
      </c>
      <c r="D12" s="67">
        <v>1</v>
      </c>
      <c r="E12" s="68">
        <v>500</v>
      </c>
      <c r="F12" s="67">
        <f>F11+F10</f>
        <v>1</v>
      </c>
      <c r="G12" s="68">
        <f>D12*E12*F12</f>
        <v>500</v>
      </c>
    </row>
    <row r="13" spans="1:13" ht="28.5" customHeight="1" x14ac:dyDescent="0.2">
      <c r="A13" s="67">
        <v>5</v>
      </c>
      <c r="B13" s="74" t="s">
        <v>119</v>
      </c>
      <c r="C13" s="67" t="s">
        <v>120</v>
      </c>
      <c r="D13" s="67">
        <f>(D11*F11)+(D10*F10)+(D15*F15)+(D16*F16)+(D17*F17)+(D18*F18)</f>
        <v>43</v>
      </c>
      <c r="E13" s="68">
        <v>20</v>
      </c>
      <c r="F13" s="67">
        <v>1</v>
      </c>
      <c r="G13" s="68">
        <f>D13*E13*F13</f>
        <v>860</v>
      </c>
    </row>
    <row r="14" spans="1:13" ht="157.5" x14ac:dyDescent="0.2">
      <c r="A14" s="62" t="s">
        <v>88</v>
      </c>
      <c r="B14" s="66" t="s">
        <v>121</v>
      </c>
      <c r="C14" s="62"/>
      <c r="D14" s="62"/>
      <c r="E14" s="63"/>
      <c r="F14" s="62"/>
      <c r="G14" s="63">
        <f>SUM(G15:G18)</f>
        <v>10200</v>
      </c>
    </row>
    <row r="15" spans="1:13" ht="15.75" x14ac:dyDescent="0.2">
      <c r="A15" s="67">
        <v>1</v>
      </c>
      <c r="B15" s="74" t="s">
        <v>122</v>
      </c>
      <c r="C15" s="67" t="s">
        <v>114</v>
      </c>
      <c r="D15" s="67">
        <v>1</v>
      </c>
      <c r="E15" s="68">
        <v>300</v>
      </c>
      <c r="F15" s="67">
        <v>1</v>
      </c>
      <c r="G15" s="68">
        <f>D15*E15*F15</f>
        <v>300</v>
      </c>
    </row>
    <row r="16" spans="1:13" ht="31.5" x14ac:dyDescent="0.2">
      <c r="A16" s="67">
        <v>2</v>
      </c>
      <c r="B16" s="74" t="s">
        <v>123</v>
      </c>
      <c r="C16" s="67" t="s">
        <v>114</v>
      </c>
      <c r="D16" s="67">
        <v>3</v>
      </c>
      <c r="E16" s="68">
        <v>300</v>
      </c>
      <c r="F16" s="67">
        <v>6</v>
      </c>
      <c r="G16" s="68">
        <f>D16*E16*F16</f>
        <v>5400</v>
      </c>
    </row>
    <row r="17" spans="1:7" ht="15.75" x14ac:dyDescent="0.2">
      <c r="A17" s="67">
        <v>3</v>
      </c>
      <c r="B17" s="74" t="s">
        <v>124</v>
      </c>
      <c r="C17" s="67" t="s">
        <v>114</v>
      </c>
      <c r="D17" s="67">
        <v>3</v>
      </c>
      <c r="E17" s="68">
        <v>300</v>
      </c>
      <c r="F17" s="67">
        <v>3</v>
      </c>
      <c r="G17" s="68">
        <f>D17*E17*F17</f>
        <v>2700</v>
      </c>
    </row>
    <row r="18" spans="1:7" ht="15.75" x14ac:dyDescent="0.2">
      <c r="A18" s="67">
        <v>4</v>
      </c>
      <c r="B18" s="74" t="s">
        <v>125</v>
      </c>
      <c r="C18" s="67" t="s">
        <v>114</v>
      </c>
      <c r="D18" s="67">
        <v>3</v>
      </c>
      <c r="E18" s="68">
        <v>300</v>
      </c>
      <c r="F18" s="67">
        <v>2</v>
      </c>
      <c r="G18" s="68">
        <f>D18*E18*F18</f>
        <v>1800</v>
      </c>
    </row>
    <row r="19" spans="1:7" ht="47.25" x14ac:dyDescent="0.2">
      <c r="A19" s="62" t="s">
        <v>86</v>
      </c>
      <c r="B19" s="66" t="s">
        <v>126</v>
      </c>
      <c r="C19" s="67" t="s">
        <v>114</v>
      </c>
      <c r="D19" s="67"/>
      <c r="E19" s="63"/>
      <c r="F19" s="62"/>
      <c r="G19" s="63">
        <f>G20+G21</f>
        <v>3400</v>
      </c>
    </row>
    <row r="20" spans="1:7" ht="15.75" x14ac:dyDescent="0.2">
      <c r="A20" s="67">
        <v>1</v>
      </c>
      <c r="B20" s="75" t="s">
        <v>127</v>
      </c>
      <c r="C20" s="67" t="s">
        <v>114</v>
      </c>
      <c r="D20" s="67">
        <v>1</v>
      </c>
      <c r="E20" s="68">
        <v>200</v>
      </c>
      <c r="F20" s="67">
        <v>10</v>
      </c>
      <c r="G20" s="68">
        <f>D20*E20*F20</f>
        <v>2000</v>
      </c>
    </row>
    <row r="21" spans="1:7" ht="15.75" x14ac:dyDescent="0.2">
      <c r="A21" s="67">
        <v>2</v>
      </c>
      <c r="B21" s="75" t="s">
        <v>128</v>
      </c>
      <c r="C21" s="67" t="s">
        <v>114</v>
      </c>
      <c r="D21" s="67">
        <v>1</v>
      </c>
      <c r="E21" s="68">
        <v>200</v>
      </c>
      <c r="F21" s="67">
        <v>7</v>
      </c>
      <c r="G21" s="68">
        <f>D21*E21*F21</f>
        <v>1400</v>
      </c>
    </row>
    <row r="22" spans="1:7" ht="31.5" x14ac:dyDescent="0.2">
      <c r="A22" s="62" t="s">
        <v>81</v>
      </c>
      <c r="B22" s="66" t="s">
        <v>129</v>
      </c>
      <c r="C22" s="67" t="s">
        <v>114</v>
      </c>
      <c r="D22" s="67">
        <v>1</v>
      </c>
      <c r="E22" s="68">
        <v>200</v>
      </c>
      <c r="F22" s="67">
        <v>1</v>
      </c>
      <c r="G22" s="63">
        <f>D22*E22*F22</f>
        <v>200</v>
      </c>
    </row>
    <row r="23" spans="1:7" ht="31.5" x14ac:dyDescent="0.25">
      <c r="A23" s="62" t="s">
        <v>130</v>
      </c>
      <c r="B23" s="76" t="s">
        <v>131</v>
      </c>
      <c r="C23" s="67" t="s">
        <v>114</v>
      </c>
      <c r="D23" s="67">
        <v>1</v>
      </c>
      <c r="E23" s="68">
        <v>200</v>
      </c>
      <c r="F23" s="67">
        <v>3</v>
      </c>
      <c r="G23" s="63">
        <f>D23*E23*F23</f>
        <v>600</v>
      </c>
    </row>
    <row r="24" spans="1:7" ht="31.5" x14ac:dyDescent="0.2">
      <c r="A24" s="62" t="s">
        <v>132</v>
      </c>
      <c r="B24" s="66" t="s">
        <v>133</v>
      </c>
      <c r="C24" s="67"/>
      <c r="D24" s="77">
        <v>0</v>
      </c>
      <c r="E24" s="68"/>
      <c r="F24" s="77">
        <v>0</v>
      </c>
      <c r="G24" s="63">
        <v>0</v>
      </c>
    </row>
    <row r="25" spans="1:7" ht="15.75" x14ac:dyDescent="0.2">
      <c r="A25" s="62" t="s">
        <v>134</v>
      </c>
      <c r="B25" s="78" t="s">
        <v>135</v>
      </c>
      <c r="C25" s="67"/>
      <c r="D25" s="67"/>
      <c r="E25" s="68"/>
      <c r="F25" s="67"/>
      <c r="G25" s="63">
        <f>G26+G27+G28</f>
        <v>2528</v>
      </c>
    </row>
    <row r="26" spans="1:7" ht="15.75" x14ac:dyDescent="0.2">
      <c r="A26" s="67">
        <v>1</v>
      </c>
      <c r="B26" s="75" t="s">
        <v>136</v>
      </c>
      <c r="C26" s="67"/>
      <c r="D26" s="67"/>
      <c r="E26" s="68"/>
      <c r="F26" s="67"/>
      <c r="G26" s="68">
        <f>1673-961+765+373+635-568+211</f>
        <v>2128</v>
      </c>
    </row>
    <row r="27" spans="1:7" ht="15.75" x14ac:dyDescent="0.2">
      <c r="A27" s="67">
        <v>2</v>
      </c>
      <c r="B27" s="75" t="s">
        <v>137</v>
      </c>
      <c r="C27" s="67" t="s">
        <v>138</v>
      </c>
      <c r="D27" s="67">
        <v>1</v>
      </c>
      <c r="E27" s="68">
        <v>200</v>
      </c>
      <c r="F27" s="67">
        <v>1</v>
      </c>
      <c r="G27" s="68">
        <f>D27*E27*F27</f>
        <v>200</v>
      </c>
    </row>
    <row r="28" spans="1:7" ht="15.75" x14ac:dyDescent="0.2">
      <c r="A28" s="67">
        <v>3</v>
      </c>
      <c r="B28" s="75" t="s">
        <v>139</v>
      </c>
      <c r="C28" s="67" t="s">
        <v>138</v>
      </c>
      <c r="D28" s="67">
        <v>1</v>
      </c>
      <c r="E28" s="68">
        <v>200</v>
      </c>
      <c r="F28" s="67">
        <v>1</v>
      </c>
      <c r="G28" s="68">
        <f>D28*E28*F28</f>
        <v>200</v>
      </c>
    </row>
    <row r="29" spans="1:7" ht="15.75" x14ac:dyDescent="0.2">
      <c r="A29" s="62" t="s">
        <v>140</v>
      </c>
      <c r="B29" s="65" t="s">
        <v>141</v>
      </c>
      <c r="C29" s="67" t="s">
        <v>114</v>
      </c>
      <c r="D29" s="79">
        <v>0</v>
      </c>
      <c r="E29" s="68"/>
      <c r="F29" s="79">
        <v>0</v>
      </c>
      <c r="G29" s="63">
        <f>D29*E29*F29</f>
        <v>0</v>
      </c>
    </row>
    <row r="30" spans="1:7" ht="15.75" x14ac:dyDescent="0.2">
      <c r="A30" s="62" t="s">
        <v>142</v>
      </c>
      <c r="B30" s="66" t="s">
        <v>143</v>
      </c>
      <c r="C30" s="67"/>
      <c r="D30" s="67"/>
      <c r="E30" s="68"/>
      <c r="F30" s="67"/>
      <c r="G30" s="63">
        <f>G31+G32+G33</f>
        <v>3489</v>
      </c>
    </row>
    <row r="31" spans="1:7" ht="15.75" x14ac:dyDescent="0.2">
      <c r="A31" s="67">
        <v>1</v>
      </c>
      <c r="B31" s="75" t="s">
        <v>144</v>
      </c>
      <c r="C31" s="67" t="s">
        <v>145</v>
      </c>
      <c r="D31" s="67"/>
      <c r="E31" s="68"/>
      <c r="F31" s="67"/>
      <c r="G31" s="68">
        <f>D31*E31*F31</f>
        <v>0</v>
      </c>
    </row>
    <row r="32" spans="1:7" ht="15.75" x14ac:dyDescent="0.2">
      <c r="A32" s="67">
        <v>2</v>
      </c>
      <c r="B32" s="75" t="s">
        <v>146</v>
      </c>
      <c r="C32" s="67"/>
      <c r="D32" s="67"/>
      <c r="E32" s="68"/>
      <c r="F32" s="67"/>
      <c r="G32" s="68">
        <v>2989</v>
      </c>
    </row>
    <row r="33" spans="1:7" ht="15.75" x14ac:dyDescent="0.2">
      <c r="A33" s="67">
        <v>3</v>
      </c>
      <c r="B33" s="75" t="s">
        <v>147</v>
      </c>
      <c r="C33" s="67" t="s">
        <v>118</v>
      </c>
      <c r="D33" s="67"/>
      <c r="E33" s="68">
        <v>0</v>
      </c>
      <c r="F33" s="67"/>
      <c r="G33" s="68">
        <v>500</v>
      </c>
    </row>
    <row r="34" spans="1:7" ht="15.75" x14ac:dyDescent="0.2">
      <c r="A34" s="62" t="s">
        <v>148</v>
      </c>
      <c r="B34" s="66" t="s">
        <v>149</v>
      </c>
      <c r="C34" s="67"/>
      <c r="D34" s="67"/>
      <c r="E34" s="68"/>
      <c r="F34" s="67"/>
      <c r="G34" s="63">
        <f>SUM(G35:G37)</f>
        <v>0</v>
      </c>
    </row>
    <row r="35" spans="1:7" ht="15.75" x14ac:dyDescent="0.2">
      <c r="A35" s="67">
        <v>1</v>
      </c>
      <c r="B35" s="74" t="s">
        <v>150</v>
      </c>
      <c r="C35" s="67" t="s">
        <v>151</v>
      </c>
      <c r="D35" s="67"/>
      <c r="E35" s="68"/>
      <c r="F35" s="67"/>
      <c r="G35" s="68">
        <f>D35*E35*F35</f>
        <v>0</v>
      </c>
    </row>
    <row r="36" spans="1:7" ht="15.75" x14ac:dyDescent="0.2">
      <c r="A36" s="67">
        <v>2</v>
      </c>
      <c r="B36" s="75" t="s">
        <v>152</v>
      </c>
      <c r="C36" s="67" t="s">
        <v>151</v>
      </c>
      <c r="D36" s="67"/>
      <c r="E36" s="68"/>
      <c r="F36" s="67"/>
      <c r="G36" s="68">
        <f>D36*E36*F36</f>
        <v>0</v>
      </c>
    </row>
    <row r="37" spans="1:7" ht="15.75" x14ac:dyDescent="0.2">
      <c r="A37" s="67">
        <v>3</v>
      </c>
      <c r="B37" s="75" t="s">
        <v>153</v>
      </c>
      <c r="C37" s="67" t="s">
        <v>154</v>
      </c>
      <c r="D37" s="67"/>
      <c r="E37" s="68"/>
      <c r="F37" s="67"/>
      <c r="G37" s="68">
        <f>D37*E37*F37</f>
        <v>0</v>
      </c>
    </row>
  </sheetData>
  <mergeCells count="11">
    <mergeCell ref="A6:B6"/>
    <mergeCell ref="A1:G1"/>
    <mergeCell ref="A2:G2"/>
    <mergeCell ref="E3:G3"/>
    <mergeCell ref="A4:A5"/>
    <mergeCell ref="B4:B5"/>
    <mergeCell ref="C4:C5"/>
    <mergeCell ref="D4:D5"/>
    <mergeCell ref="E4:E5"/>
    <mergeCell ref="F4:F5"/>
    <mergeCell ref="G4:G5"/>
  </mergeCells>
  <pageMargins left="0.7" right="0.45" top="0.5" bottom="0.75" header="0.3" footer="0.3"/>
  <pageSetup paperSize="9" scale="95"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PA trình PA (2)</vt:lpstr>
      <vt:lpstr>THKP (2)</vt:lpstr>
      <vt:lpstr>2%</vt:lpstr>
      <vt:lpstr>'2%'!Print_Titles</vt:lpstr>
      <vt:lpstr>'PA trình PA (2)'!Print_Titles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cp:lastPrinted>2026-06-05T07:21:39Z</cp:lastPrinted>
  <dcterms:created xsi:type="dcterms:W3CDTF">2025-02-10T02:39:24Z</dcterms:created>
  <dcterms:modified xsi:type="dcterms:W3CDTF">2026-06-10T01:21:26Z</dcterms:modified>
</cp:coreProperties>
</file>