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AppData\Local\Temp\Tandan JSC\files\"/>
    </mc:Choice>
  </mc:AlternateContent>
  <xr:revisionPtr revIDLastSave="0" documentId="13_ncr:1_{7E8E74DD-7AEB-4073-9DF9-651804FE8361}" xr6:coauthVersionLast="47" xr6:coauthVersionMax="47" xr10:uidLastSave="{00000000-0000-0000-0000-000000000000}"/>
  <bookViews>
    <workbookView xWindow="-120" yWindow="-120" windowWidth="20730" windowHeight="11160" firstSheet="1" activeTab="1" xr2:uid="{00000000-000D-0000-FFFF-FFFF00000000}"/>
  </bookViews>
  <sheets>
    <sheet name="foxz" sheetId="4" state="veryHidden" r:id="rId1"/>
    <sheet name="PA trình" sheetId="46" r:id="rId2"/>
    <sheet name="bảng tổng hợp kinh phí  " sheetId="41" r:id="rId3"/>
    <sheet name="dự thảo chuẩn (3)" sheetId="13" state="hidden" r:id="rId4"/>
  </sheets>
  <definedNames>
    <definedName name="_xlnm._FilterDatabase" localSheetId="3" hidden="1">'dự thảo chuẩn (3)'!$A$8:$AD$121</definedName>
    <definedName name="_xlnm._FilterDatabase" localSheetId="1" hidden="1">'PA trình'!$A$8:$V$29</definedName>
    <definedName name="_xlnm.Print_Titles" localSheetId="2">'bảng tổng hợp kinh phí  '!$4:$4</definedName>
    <definedName name="_xlnm.Print_Titles" localSheetId="3">'dự thảo chuẩn (3)'!$5:$8</definedName>
    <definedName name="_xlnm.Print_Titles" localSheetId="1">'PA trình'!$5:$8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24" i="46" l="1"/>
  <c r="R21" i="46"/>
  <c r="R18" i="46"/>
  <c r="R14" i="46" l="1"/>
  <c r="R12" i="46"/>
  <c r="S12" i="46" s="1"/>
  <c r="R11" i="46"/>
  <c r="R16" i="46"/>
  <c r="R17" i="46"/>
  <c r="S21" i="46"/>
  <c r="R23" i="46"/>
  <c r="S23" i="46" s="1"/>
  <c r="R27" i="46"/>
  <c r="R28" i="46"/>
  <c r="R29" i="46"/>
  <c r="S29" i="46" s="1"/>
  <c r="R10" i="46"/>
  <c r="S14" i="46" l="1"/>
  <c r="S9" i="46" s="1"/>
  <c r="K9" i="46"/>
  <c r="L9" i="46" l="1"/>
  <c r="M9" i="46"/>
  <c r="O9" i="46"/>
  <c r="D7" i="41"/>
  <c r="F7" i="41" s="1"/>
  <c r="H5" i="41" s="1"/>
  <c r="F16" i="41" l="1"/>
  <c r="F17" i="41"/>
  <c r="F18" i="41"/>
  <c r="F15" i="41"/>
  <c r="F9" i="41"/>
  <c r="F10" i="41"/>
  <c r="F11" i="41"/>
  <c r="P9" i="46" l="1"/>
  <c r="S24" i="46" l="1"/>
  <c r="Q9" i="46" l="1"/>
  <c r="S27" i="46"/>
  <c r="N9" i="46"/>
  <c r="S10" i="46" l="1"/>
  <c r="S28" i="46"/>
  <c r="R9" i="46" l="1"/>
  <c r="F13" i="41"/>
  <c r="F12" i="41" l="1"/>
  <c r="F8" i="41" l="1"/>
  <c r="F6" i="41" l="1"/>
  <c r="D6" i="41" l="1"/>
  <c r="F14" i="41" l="1"/>
  <c r="F19" i="41" s="1"/>
  <c r="F21" i="41" s="1"/>
  <c r="D20" i="41" l="1"/>
  <c r="P103" i="13" l="1"/>
  <c r="P108" i="13"/>
  <c r="P109" i="13"/>
  <c r="P114" i="13"/>
  <c r="P117" i="13"/>
  <c r="P116" i="13"/>
  <c r="P115" i="13"/>
  <c r="P113" i="13"/>
  <c r="P112" i="13"/>
  <c r="P111" i="13"/>
  <c r="P110" i="13" l="1"/>
  <c r="T109" i="13"/>
  <c r="P99" i="13"/>
  <c r="T99" i="13" s="1"/>
  <c r="P98" i="13"/>
  <c r="T98" i="13" s="1"/>
  <c r="P84" i="13"/>
  <c r="P82" i="13"/>
  <c r="T82" i="13" s="1"/>
  <c r="P81" i="13"/>
  <c r="T81" i="13" s="1"/>
  <c r="X121" i="13"/>
  <c r="P121" i="13"/>
  <c r="T121" i="13" s="1"/>
  <c r="K121" i="13"/>
  <c r="X120" i="13"/>
  <c r="T120" i="13"/>
  <c r="K120" i="13"/>
  <c r="U120" i="13" s="1"/>
  <c r="X119" i="13"/>
  <c r="T119" i="13"/>
  <c r="K119" i="13"/>
  <c r="V119" i="13" s="1"/>
  <c r="X118" i="13"/>
  <c r="T118" i="13"/>
  <c r="K118" i="13"/>
  <c r="L118" i="13" s="1"/>
  <c r="X117" i="13"/>
  <c r="T117" i="13"/>
  <c r="K117" i="13"/>
  <c r="U117" i="13" s="1"/>
  <c r="X116" i="13"/>
  <c r="T116" i="13"/>
  <c r="K116" i="13"/>
  <c r="U116" i="13" s="1"/>
  <c r="X115" i="13"/>
  <c r="T115" i="13"/>
  <c r="K115" i="13"/>
  <c r="X114" i="13"/>
  <c r="T114" i="13"/>
  <c r="K114" i="13"/>
  <c r="V114" i="13" s="1"/>
  <c r="X113" i="13"/>
  <c r="T113" i="13"/>
  <c r="K113" i="13"/>
  <c r="N113" i="13" s="1"/>
  <c r="X112" i="13"/>
  <c r="T112" i="13"/>
  <c r="K112" i="13"/>
  <c r="U112" i="13" s="1"/>
  <c r="X111" i="13"/>
  <c r="T111" i="13"/>
  <c r="K111" i="13"/>
  <c r="X110" i="13"/>
  <c r="T110" i="13"/>
  <c r="K110" i="13"/>
  <c r="U110" i="13" s="1"/>
  <c r="X109" i="13"/>
  <c r="K109" i="13"/>
  <c r="U109" i="13" s="1"/>
  <c r="X108" i="13"/>
  <c r="T108" i="13"/>
  <c r="K108" i="13"/>
  <c r="X107" i="13"/>
  <c r="P107" i="13"/>
  <c r="T107" i="13" s="1"/>
  <c r="K107" i="13"/>
  <c r="X106" i="13"/>
  <c r="P106" i="13"/>
  <c r="T106" i="13" s="1"/>
  <c r="K106" i="13"/>
  <c r="V106" i="13" s="1"/>
  <c r="X105" i="13"/>
  <c r="T105" i="13"/>
  <c r="K105" i="13"/>
  <c r="U105" i="13" s="1"/>
  <c r="X104" i="13"/>
  <c r="T104" i="13"/>
  <c r="K104" i="13"/>
  <c r="V104" i="13" s="1"/>
  <c r="X103" i="13"/>
  <c r="T103" i="13"/>
  <c r="K103" i="13"/>
  <c r="U103" i="13" s="1"/>
  <c r="X102" i="13"/>
  <c r="T102" i="13"/>
  <c r="K102" i="13"/>
  <c r="V102" i="13" s="1"/>
  <c r="X101" i="13"/>
  <c r="T101" i="13"/>
  <c r="K101" i="13"/>
  <c r="U101" i="13" s="1"/>
  <c r="X100" i="13"/>
  <c r="T100" i="13"/>
  <c r="K100" i="13"/>
  <c r="L100" i="13" s="1"/>
  <c r="X99" i="13"/>
  <c r="K99" i="13"/>
  <c r="U99" i="13" s="1"/>
  <c r="X98" i="13"/>
  <c r="K98" i="13"/>
  <c r="X97" i="13"/>
  <c r="T97" i="13"/>
  <c r="K97" i="13"/>
  <c r="U97" i="13" s="1"/>
  <c r="X96" i="13"/>
  <c r="T96" i="13"/>
  <c r="K96" i="13"/>
  <c r="U96" i="13" s="1"/>
  <c r="X95" i="13"/>
  <c r="T95" i="13"/>
  <c r="K95" i="13"/>
  <c r="U95" i="13" s="1"/>
  <c r="X94" i="13"/>
  <c r="T94" i="13"/>
  <c r="K94" i="13"/>
  <c r="U94" i="13" s="1"/>
  <c r="X93" i="13"/>
  <c r="T93" i="13"/>
  <c r="K93" i="13"/>
  <c r="U93" i="13" s="1"/>
  <c r="X92" i="13"/>
  <c r="T92" i="13"/>
  <c r="K92" i="13"/>
  <c r="U92" i="13" s="1"/>
  <c r="X91" i="13"/>
  <c r="T91" i="13"/>
  <c r="K91" i="13"/>
  <c r="U91" i="13" s="1"/>
  <c r="X90" i="13"/>
  <c r="T90" i="13"/>
  <c r="K90" i="13"/>
  <c r="U90" i="13" s="1"/>
  <c r="X89" i="13"/>
  <c r="T89" i="13"/>
  <c r="K89" i="13"/>
  <c r="U89" i="13" s="1"/>
  <c r="X88" i="13"/>
  <c r="T88" i="13"/>
  <c r="K88" i="13"/>
  <c r="U88" i="13" s="1"/>
  <c r="X87" i="13"/>
  <c r="T87" i="13"/>
  <c r="K87" i="13"/>
  <c r="U87" i="13" s="1"/>
  <c r="X86" i="13"/>
  <c r="T86" i="13"/>
  <c r="K86" i="13"/>
  <c r="U86" i="13" s="1"/>
  <c r="X85" i="13"/>
  <c r="P85" i="13"/>
  <c r="T85" i="13" s="1"/>
  <c r="K85" i="13"/>
  <c r="U85" i="13" s="1"/>
  <c r="X84" i="13"/>
  <c r="T84" i="13"/>
  <c r="K84" i="13"/>
  <c r="X83" i="13"/>
  <c r="P83" i="13"/>
  <c r="T83" i="13" s="1"/>
  <c r="K83" i="13"/>
  <c r="U83" i="13" s="1"/>
  <c r="X82" i="13"/>
  <c r="K82" i="13"/>
  <c r="X81" i="13"/>
  <c r="K81" i="13"/>
  <c r="X80" i="13"/>
  <c r="P80" i="13"/>
  <c r="T80" i="13" s="1"/>
  <c r="K80" i="13"/>
  <c r="U80" i="13" s="1"/>
  <c r="X79" i="13"/>
  <c r="P79" i="13"/>
  <c r="T79" i="13" s="1"/>
  <c r="K79" i="13"/>
  <c r="V79" i="13" s="1"/>
  <c r="X78" i="13"/>
  <c r="P78" i="13"/>
  <c r="T78" i="13" s="1"/>
  <c r="K78" i="13"/>
  <c r="X77" i="13"/>
  <c r="P77" i="13"/>
  <c r="T77" i="13" s="1"/>
  <c r="K77" i="13"/>
  <c r="V77" i="13" s="1"/>
  <c r="X76" i="13"/>
  <c r="T76" i="13"/>
  <c r="K76" i="13"/>
  <c r="V76" i="13" s="1"/>
  <c r="X75" i="13"/>
  <c r="K75" i="13"/>
  <c r="N75" i="13" s="1"/>
  <c r="X74" i="13"/>
  <c r="K74" i="13"/>
  <c r="X73" i="13"/>
  <c r="K73" i="13"/>
  <c r="X72" i="13"/>
  <c r="K72" i="13"/>
  <c r="U72" i="13" s="1"/>
  <c r="X71" i="13"/>
  <c r="K71" i="13"/>
  <c r="X70" i="13"/>
  <c r="K70" i="13"/>
  <c r="N70" i="13" s="1"/>
  <c r="X69" i="13"/>
  <c r="K69" i="13"/>
  <c r="V69" i="13" s="1"/>
  <c r="X68" i="13"/>
  <c r="K68" i="13"/>
  <c r="X67" i="13"/>
  <c r="K67" i="13"/>
  <c r="X66" i="13"/>
  <c r="K66" i="13"/>
  <c r="X65" i="13"/>
  <c r="H65" i="13"/>
  <c r="K65" i="13" s="1"/>
  <c r="U65" i="13" s="1"/>
  <c r="X64" i="13"/>
  <c r="H64" i="13"/>
  <c r="K64" i="13" s="1"/>
  <c r="X63" i="13"/>
  <c r="K63" i="13"/>
  <c r="X62" i="13"/>
  <c r="K62" i="13"/>
  <c r="N62" i="13" s="1"/>
  <c r="X61" i="13"/>
  <c r="K61" i="13"/>
  <c r="U61" i="13" s="1"/>
  <c r="X60" i="13"/>
  <c r="K60" i="13"/>
  <c r="U60" i="13" s="1"/>
  <c r="X59" i="13"/>
  <c r="H59" i="13"/>
  <c r="K59" i="13" s="1"/>
  <c r="U59" i="13" s="1"/>
  <c r="X58" i="13"/>
  <c r="K58" i="13"/>
  <c r="P58" i="13" s="1"/>
  <c r="T58" i="13" s="1"/>
  <c r="X57" i="13"/>
  <c r="H57" i="13"/>
  <c r="K57" i="13" s="1"/>
  <c r="P57" i="13" s="1"/>
  <c r="T57" i="13" s="1"/>
  <c r="X56" i="13"/>
  <c r="H56" i="13"/>
  <c r="K56" i="13" s="1"/>
  <c r="X55" i="13"/>
  <c r="K55" i="13"/>
  <c r="P55" i="13" s="1"/>
  <c r="T55" i="13" s="1"/>
  <c r="X54" i="13"/>
  <c r="K54" i="13"/>
  <c r="P54" i="13" s="1"/>
  <c r="T54" i="13" s="1"/>
  <c r="X53" i="13"/>
  <c r="K53" i="13"/>
  <c r="P53" i="13" s="1"/>
  <c r="T53" i="13" s="1"/>
  <c r="X52" i="13"/>
  <c r="K52" i="13"/>
  <c r="V52" i="13" s="1"/>
  <c r="X51" i="13"/>
  <c r="K51" i="13"/>
  <c r="P51" i="13" s="1"/>
  <c r="T51" i="13" s="1"/>
  <c r="X50" i="13"/>
  <c r="K50" i="13"/>
  <c r="V50" i="13" s="1"/>
  <c r="X49" i="13"/>
  <c r="K49" i="13"/>
  <c r="P49" i="13" s="1"/>
  <c r="T49" i="13" s="1"/>
  <c r="X48" i="13"/>
  <c r="K48" i="13"/>
  <c r="X47" i="13"/>
  <c r="K47" i="13"/>
  <c r="U47" i="13" s="1"/>
  <c r="X46" i="13"/>
  <c r="K46" i="13"/>
  <c r="P46" i="13" s="1"/>
  <c r="T46" i="13" s="1"/>
  <c r="X45" i="13"/>
  <c r="K45" i="13"/>
  <c r="P45" i="13" s="1"/>
  <c r="T45" i="13" s="1"/>
  <c r="X44" i="13"/>
  <c r="K44" i="13"/>
  <c r="L44" i="13" s="1"/>
  <c r="X43" i="13"/>
  <c r="K43" i="13"/>
  <c r="U43" i="13" s="1"/>
  <c r="X42" i="13"/>
  <c r="H42" i="13"/>
  <c r="K42" i="13" s="1"/>
  <c r="P42" i="13" s="1"/>
  <c r="T42" i="13" s="1"/>
  <c r="X41" i="13"/>
  <c r="K41" i="13"/>
  <c r="U41" i="13" s="1"/>
  <c r="X40" i="13"/>
  <c r="K40" i="13"/>
  <c r="U40" i="13" s="1"/>
  <c r="X39" i="13"/>
  <c r="K39" i="13"/>
  <c r="X38" i="13"/>
  <c r="K38" i="13"/>
  <c r="P38" i="13" s="1"/>
  <c r="T38" i="13" s="1"/>
  <c r="X37" i="13"/>
  <c r="K37" i="13"/>
  <c r="N37" i="13" s="1"/>
  <c r="X36" i="13"/>
  <c r="K36" i="13"/>
  <c r="U36" i="13" s="1"/>
  <c r="X35" i="13"/>
  <c r="K35" i="13"/>
  <c r="V35" i="13" s="1"/>
  <c r="X34" i="13"/>
  <c r="K34" i="13"/>
  <c r="N34" i="13" s="1"/>
  <c r="X33" i="13"/>
  <c r="K33" i="13"/>
  <c r="X32" i="13"/>
  <c r="K32" i="13"/>
  <c r="V32" i="13" s="1"/>
  <c r="X31" i="13"/>
  <c r="K31" i="13"/>
  <c r="N31" i="13" s="1"/>
  <c r="X30" i="13"/>
  <c r="K30" i="13"/>
  <c r="U30" i="13" s="1"/>
  <c r="X29" i="13"/>
  <c r="K29" i="13"/>
  <c r="X28" i="13"/>
  <c r="K28" i="13"/>
  <c r="X27" i="13"/>
  <c r="K27" i="13"/>
  <c r="V27" i="13" s="1"/>
  <c r="X26" i="13"/>
  <c r="K26" i="13"/>
  <c r="U26" i="13" s="1"/>
  <c r="X25" i="13"/>
  <c r="K25" i="13"/>
  <c r="X24" i="13"/>
  <c r="K24" i="13"/>
  <c r="X23" i="13"/>
  <c r="K23" i="13"/>
  <c r="N23" i="13" s="1"/>
  <c r="X22" i="13"/>
  <c r="K22" i="13"/>
  <c r="U22" i="13" s="1"/>
  <c r="X21" i="13"/>
  <c r="K21" i="13"/>
  <c r="V21" i="13" s="1"/>
  <c r="X20" i="13"/>
  <c r="K20" i="13"/>
  <c r="U20" i="13" s="1"/>
  <c r="X19" i="13"/>
  <c r="K19" i="13"/>
  <c r="U19" i="13" s="1"/>
  <c r="X18" i="13"/>
  <c r="K18" i="13"/>
  <c r="U18" i="13" s="1"/>
  <c r="X17" i="13"/>
  <c r="K17" i="13"/>
  <c r="V17" i="13" s="1"/>
  <c r="X16" i="13"/>
  <c r="K16" i="13"/>
  <c r="P16" i="13" s="1"/>
  <c r="T16" i="13" s="1"/>
  <c r="X15" i="13"/>
  <c r="K15" i="13"/>
  <c r="P15" i="13" s="1"/>
  <c r="T15" i="13" s="1"/>
  <c r="X14" i="13"/>
  <c r="K14" i="13"/>
  <c r="V14" i="13" s="1"/>
  <c r="X13" i="13"/>
  <c r="K13" i="13"/>
  <c r="V13" i="13" s="1"/>
  <c r="X12" i="13"/>
  <c r="K12" i="13"/>
  <c r="P12" i="13" s="1"/>
  <c r="T12" i="13" s="1"/>
  <c r="X11" i="13"/>
  <c r="K11" i="13"/>
  <c r="P11" i="13" s="1"/>
  <c r="T11" i="13" s="1"/>
  <c r="X10" i="13"/>
  <c r="K10" i="13"/>
  <c r="V10" i="13" s="1"/>
  <c r="W9" i="13"/>
  <c r="Q9" i="13"/>
  <c r="O9" i="13"/>
  <c r="J9" i="13"/>
  <c r="I9" i="13"/>
  <c r="L10" i="13" l="1"/>
  <c r="P23" i="13"/>
  <c r="T23" i="13" s="1"/>
  <c r="U38" i="13"/>
  <c r="V37" i="13"/>
  <c r="N40" i="13"/>
  <c r="U46" i="13"/>
  <c r="V40" i="13"/>
  <c r="N54" i="13"/>
  <c r="P19" i="13"/>
  <c r="T19" i="13" s="1"/>
  <c r="V105" i="13"/>
  <c r="X9" i="13"/>
  <c r="P36" i="13"/>
  <c r="T36" i="13" s="1"/>
  <c r="U54" i="13"/>
  <c r="L101" i="13"/>
  <c r="V100" i="13"/>
  <c r="N101" i="13"/>
  <c r="L112" i="13"/>
  <c r="N19" i="13"/>
  <c r="V22" i="13"/>
  <c r="N112" i="13"/>
  <c r="U56" i="13"/>
  <c r="L56" i="13"/>
  <c r="N32" i="13"/>
  <c r="N35" i="13"/>
  <c r="N43" i="13"/>
  <c r="L103" i="13"/>
  <c r="V109" i="13"/>
  <c r="U113" i="13"/>
  <c r="U13" i="13"/>
  <c r="P14" i="13"/>
  <c r="T14" i="13" s="1"/>
  <c r="N15" i="13"/>
  <c r="N16" i="13"/>
  <c r="L17" i="13"/>
  <c r="V19" i="13"/>
  <c r="N22" i="13"/>
  <c r="N27" i="13"/>
  <c r="P30" i="13"/>
  <c r="T30" i="13" s="1"/>
  <c r="V31" i="13"/>
  <c r="P32" i="13"/>
  <c r="T32" i="13" s="1"/>
  <c r="V43" i="13"/>
  <c r="N60" i="13"/>
  <c r="N80" i="13"/>
  <c r="L83" i="13"/>
  <c r="N103" i="13"/>
  <c r="L105" i="13"/>
  <c r="L109" i="13"/>
  <c r="L113" i="13"/>
  <c r="V113" i="13"/>
  <c r="L120" i="13"/>
  <c r="V80" i="13"/>
  <c r="V103" i="13"/>
  <c r="L14" i="13"/>
  <c r="L77" i="13"/>
  <c r="L80" i="13"/>
  <c r="L114" i="13"/>
  <c r="N117" i="13"/>
  <c r="U14" i="13"/>
  <c r="V15" i="13"/>
  <c r="V16" i="13"/>
  <c r="P17" i="13"/>
  <c r="T17" i="13" s="1"/>
  <c r="U21" i="13"/>
  <c r="P22" i="13"/>
  <c r="T22" i="13" s="1"/>
  <c r="P27" i="13"/>
  <c r="T27" i="13" s="1"/>
  <c r="N46" i="13"/>
  <c r="P60" i="13"/>
  <c r="T60" i="13" s="1"/>
  <c r="N83" i="13"/>
  <c r="N99" i="13"/>
  <c r="L106" i="13"/>
  <c r="N109" i="13"/>
  <c r="V112" i="13"/>
  <c r="V18" i="13"/>
  <c r="U66" i="13"/>
  <c r="L66" i="13"/>
  <c r="V121" i="13"/>
  <c r="U121" i="13"/>
  <c r="U52" i="13"/>
  <c r="L59" i="13"/>
  <c r="L61" i="13"/>
  <c r="U102" i="13"/>
  <c r="N102" i="13"/>
  <c r="U108" i="13"/>
  <c r="N108" i="13"/>
  <c r="V116" i="13"/>
  <c r="N116" i="13"/>
  <c r="P10" i="13"/>
  <c r="T10" i="13" s="1"/>
  <c r="N11" i="13"/>
  <c r="N12" i="13"/>
  <c r="L13" i="13"/>
  <c r="U17" i="13"/>
  <c r="P18" i="13"/>
  <c r="T18" i="13" s="1"/>
  <c r="N20" i="13"/>
  <c r="L21" i="13"/>
  <c r="U28" i="13"/>
  <c r="V28" i="13"/>
  <c r="N28" i="13"/>
  <c r="P50" i="13"/>
  <c r="T50" i="13" s="1"/>
  <c r="U50" i="13"/>
  <c r="N50" i="13"/>
  <c r="U63" i="13"/>
  <c r="L63" i="13"/>
  <c r="U76" i="13"/>
  <c r="N76" i="13"/>
  <c r="L76" i="13"/>
  <c r="U79" i="13"/>
  <c r="N79" i="13"/>
  <c r="V84" i="13"/>
  <c r="N84" i="13"/>
  <c r="U84" i="13"/>
  <c r="L84" i="13"/>
  <c r="V85" i="13"/>
  <c r="L85" i="13"/>
  <c r="L102" i="13"/>
  <c r="L116" i="13"/>
  <c r="V29" i="13"/>
  <c r="P29" i="13"/>
  <c r="T29" i="13" s="1"/>
  <c r="L29" i="13"/>
  <c r="P52" i="13"/>
  <c r="T52" i="13" s="1"/>
  <c r="N52" i="13"/>
  <c r="L52" i="13"/>
  <c r="P64" i="13"/>
  <c r="T64" i="13" s="1"/>
  <c r="N64" i="13"/>
  <c r="V68" i="13"/>
  <c r="P68" i="13"/>
  <c r="T68" i="13" s="1"/>
  <c r="P71" i="13"/>
  <c r="T71" i="13" s="1"/>
  <c r="U71" i="13"/>
  <c r="V81" i="13"/>
  <c r="L81" i="13"/>
  <c r="U104" i="13"/>
  <c r="L104" i="13"/>
  <c r="H9" i="13"/>
  <c r="N18" i="13"/>
  <c r="U25" i="13"/>
  <c r="V25" i="13"/>
  <c r="N25" i="13"/>
  <c r="U29" i="13"/>
  <c r="V44" i="13"/>
  <c r="U44" i="13"/>
  <c r="P44" i="13"/>
  <c r="T44" i="13" s="1"/>
  <c r="U70" i="13"/>
  <c r="V70" i="13"/>
  <c r="P70" i="13"/>
  <c r="T70" i="13" s="1"/>
  <c r="U75" i="13"/>
  <c r="V75" i="13"/>
  <c r="P75" i="13"/>
  <c r="T75" i="13" s="1"/>
  <c r="L121" i="13"/>
  <c r="U10" i="13"/>
  <c r="V11" i="13"/>
  <c r="V12" i="13"/>
  <c r="P13" i="13"/>
  <c r="T13" i="13" s="1"/>
  <c r="L19" i="13"/>
  <c r="V20" i="13"/>
  <c r="P21" i="13"/>
  <c r="T21" i="13" s="1"/>
  <c r="V23" i="13"/>
  <c r="L23" i="13"/>
  <c r="U23" i="13"/>
  <c r="U24" i="13"/>
  <c r="V24" i="13"/>
  <c r="N24" i="13"/>
  <c r="V26" i="13"/>
  <c r="P26" i="13"/>
  <c r="T26" i="13" s="1"/>
  <c r="L26" i="13"/>
  <c r="U31" i="13"/>
  <c r="P31" i="13"/>
  <c r="T31" i="13" s="1"/>
  <c r="U33" i="13"/>
  <c r="V33" i="13"/>
  <c r="N33" i="13"/>
  <c r="L50" i="13"/>
  <c r="N57" i="13"/>
  <c r="U62" i="13"/>
  <c r="V62" i="13"/>
  <c r="P62" i="13"/>
  <c r="T62" i="13" s="1"/>
  <c r="L65" i="13"/>
  <c r="P69" i="13"/>
  <c r="T69" i="13" s="1"/>
  <c r="L72" i="13"/>
  <c r="U81" i="13"/>
  <c r="U100" i="13"/>
  <c r="N100" i="13"/>
  <c r="V108" i="13"/>
  <c r="V110" i="13"/>
  <c r="L110" i="13"/>
  <c r="U118" i="13"/>
  <c r="V118" i="13"/>
  <c r="U119" i="13"/>
  <c r="L119" i="13"/>
  <c r="U27" i="13"/>
  <c r="V30" i="13"/>
  <c r="U32" i="13"/>
  <c r="V46" i="13"/>
  <c r="V54" i="13"/>
  <c r="V60" i="13"/>
  <c r="V99" i="13"/>
  <c r="V101" i="13"/>
  <c r="U114" i="13"/>
  <c r="V117" i="13"/>
  <c r="V120" i="13"/>
  <c r="L27" i="13"/>
  <c r="N30" i="13"/>
  <c r="L32" i="13"/>
  <c r="L54" i="13"/>
  <c r="U77" i="13"/>
  <c r="V83" i="13"/>
  <c r="U106" i="13"/>
  <c r="N10" i="13"/>
  <c r="U11" i="13"/>
  <c r="U12" i="13"/>
  <c r="N14" i="13"/>
  <c r="U15" i="13"/>
  <c r="U16" i="13"/>
  <c r="N17" i="13"/>
  <c r="P20" i="13"/>
  <c r="T20" i="13" s="1"/>
  <c r="N21" i="13"/>
  <c r="P24" i="13"/>
  <c r="T24" i="13" s="1"/>
  <c r="P25" i="13"/>
  <c r="T25" i="13" s="1"/>
  <c r="N26" i="13"/>
  <c r="P28" i="13"/>
  <c r="T28" i="13" s="1"/>
  <c r="N29" i="13"/>
  <c r="P33" i="13"/>
  <c r="T33" i="13" s="1"/>
  <c r="P35" i="13"/>
  <c r="T35" i="13" s="1"/>
  <c r="U35" i="13"/>
  <c r="L35" i="13"/>
  <c r="V38" i="13"/>
  <c r="N38" i="13"/>
  <c r="U34" i="13"/>
  <c r="P34" i="13"/>
  <c r="T34" i="13" s="1"/>
  <c r="V34" i="13"/>
  <c r="P39" i="13"/>
  <c r="T39" i="13" s="1"/>
  <c r="V39" i="13"/>
  <c r="N39" i="13"/>
  <c r="U39" i="13"/>
  <c r="L39" i="13"/>
  <c r="P41" i="13"/>
  <c r="T41" i="13" s="1"/>
  <c r="V41" i="13"/>
  <c r="N41" i="13"/>
  <c r="K9" i="13"/>
  <c r="N13" i="13"/>
  <c r="L34" i="13"/>
  <c r="V36" i="13"/>
  <c r="N36" i="13"/>
  <c r="U37" i="13"/>
  <c r="L37" i="13"/>
  <c r="P37" i="13"/>
  <c r="T37" i="13" s="1"/>
  <c r="V42" i="13"/>
  <c r="N42" i="13"/>
  <c r="U42" i="13"/>
  <c r="L42" i="13"/>
  <c r="P48" i="13"/>
  <c r="T48" i="13" s="1"/>
  <c r="V48" i="13"/>
  <c r="N48" i="13"/>
  <c r="U48" i="13"/>
  <c r="L46" i="13"/>
  <c r="P67" i="13"/>
  <c r="T67" i="13" s="1"/>
  <c r="V67" i="13"/>
  <c r="N67" i="13"/>
  <c r="U67" i="13"/>
  <c r="L67" i="13"/>
  <c r="P40" i="13"/>
  <c r="T40" i="13" s="1"/>
  <c r="P43" i="13"/>
  <c r="T43" i="13" s="1"/>
  <c r="V49" i="13"/>
  <c r="N49" i="13"/>
  <c r="U49" i="13"/>
  <c r="L49" i="13"/>
  <c r="V51" i="13"/>
  <c r="N51" i="13"/>
  <c r="U51" i="13"/>
  <c r="L51" i="13"/>
  <c r="V53" i="13"/>
  <c r="N53" i="13"/>
  <c r="U53" i="13"/>
  <c r="L53" i="13"/>
  <c r="V55" i="13"/>
  <c r="N55" i="13"/>
  <c r="U55" i="13"/>
  <c r="L55" i="13"/>
  <c r="U57" i="13"/>
  <c r="V58" i="13"/>
  <c r="N58" i="13"/>
  <c r="U58" i="13"/>
  <c r="L58" i="13"/>
  <c r="U64" i="13"/>
  <c r="V71" i="13"/>
  <c r="P73" i="13"/>
  <c r="T73" i="13" s="1"/>
  <c r="V73" i="13"/>
  <c r="N73" i="13"/>
  <c r="U73" i="13"/>
  <c r="V111" i="13"/>
  <c r="N111" i="13"/>
  <c r="U111" i="13"/>
  <c r="L111" i="13"/>
  <c r="V57" i="13"/>
  <c r="V64" i="13"/>
  <c r="V107" i="13"/>
  <c r="N107" i="13"/>
  <c r="U107" i="13"/>
  <c r="L107" i="13"/>
  <c r="L40" i="13"/>
  <c r="N44" i="13"/>
  <c r="V45" i="13"/>
  <c r="N45" i="13"/>
  <c r="U45" i="13"/>
  <c r="L45" i="13"/>
  <c r="P47" i="13"/>
  <c r="T47" i="13" s="1"/>
  <c r="V47" i="13"/>
  <c r="N47" i="13"/>
  <c r="P56" i="13"/>
  <c r="T56" i="13" s="1"/>
  <c r="V56" i="13"/>
  <c r="N56" i="13"/>
  <c r="L57" i="13"/>
  <c r="P59" i="13"/>
  <c r="T59" i="13" s="1"/>
  <c r="V59" i="13"/>
  <c r="N59" i="13"/>
  <c r="P61" i="13"/>
  <c r="T61" i="13" s="1"/>
  <c r="V61" i="13"/>
  <c r="N61" i="13"/>
  <c r="P63" i="13"/>
  <c r="T63" i="13" s="1"/>
  <c r="V63" i="13"/>
  <c r="N63" i="13"/>
  <c r="L64" i="13"/>
  <c r="P65" i="13"/>
  <c r="T65" i="13" s="1"/>
  <c r="V65" i="13"/>
  <c r="N65" i="13"/>
  <c r="P66" i="13"/>
  <c r="T66" i="13" s="1"/>
  <c r="V66" i="13"/>
  <c r="N66" i="13"/>
  <c r="N71" i="13"/>
  <c r="P72" i="13"/>
  <c r="T72" i="13" s="1"/>
  <c r="V72" i="13"/>
  <c r="N72" i="13"/>
  <c r="V82" i="13"/>
  <c r="N82" i="13"/>
  <c r="U82" i="13"/>
  <c r="L82" i="13"/>
  <c r="U68" i="13"/>
  <c r="U69" i="13"/>
  <c r="V74" i="13"/>
  <c r="N74" i="13"/>
  <c r="U74" i="13"/>
  <c r="L74" i="13"/>
  <c r="V78" i="13"/>
  <c r="N78" i="13"/>
  <c r="U78" i="13"/>
  <c r="L78" i="13"/>
  <c r="N86" i="13"/>
  <c r="V86" i="13"/>
  <c r="L86" i="13"/>
  <c r="N87" i="13"/>
  <c r="V87" i="13"/>
  <c r="L87" i="13"/>
  <c r="N88" i="13"/>
  <c r="V88" i="13"/>
  <c r="L88" i="13"/>
  <c r="N89" i="13"/>
  <c r="V89" i="13"/>
  <c r="L89" i="13"/>
  <c r="N90" i="13"/>
  <c r="V90" i="13"/>
  <c r="L90" i="13"/>
  <c r="N91" i="13"/>
  <c r="V91" i="13"/>
  <c r="L91" i="13"/>
  <c r="N92" i="13"/>
  <c r="V92" i="13"/>
  <c r="L92" i="13"/>
  <c r="N93" i="13"/>
  <c r="V93" i="13"/>
  <c r="L93" i="13"/>
  <c r="N94" i="13"/>
  <c r="V94" i="13"/>
  <c r="L94" i="13"/>
  <c r="N95" i="13"/>
  <c r="V95" i="13"/>
  <c r="L95" i="13"/>
  <c r="N96" i="13"/>
  <c r="V96" i="13"/>
  <c r="L96" i="13"/>
  <c r="N97" i="13"/>
  <c r="V97" i="13"/>
  <c r="L97" i="13"/>
  <c r="V98" i="13"/>
  <c r="N98" i="13"/>
  <c r="U98" i="13"/>
  <c r="L98" i="13"/>
  <c r="V115" i="13"/>
  <c r="N115" i="13"/>
  <c r="U115" i="13"/>
  <c r="L115" i="13"/>
  <c r="L60" i="13"/>
  <c r="L62" i="13"/>
  <c r="N68" i="13"/>
  <c r="N69" i="13"/>
  <c r="L70" i="13"/>
  <c r="P74" i="13"/>
  <c r="T74" i="13" s="1"/>
  <c r="N77" i="13"/>
  <c r="N81" i="13"/>
  <c r="N85" i="13"/>
  <c r="N104" i="13"/>
  <c r="N105" i="13"/>
  <c r="N106" i="13"/>
  <c r="N110" i="13"/>
  <c r="N114" i="13"/>
  <c r="N118" i="13"/>
  <c r="N119" i="13"/>
  <c r="N120" i="13"/>
  <c r="N121" i="13"/>
  <c r="L79" i="13"/>
  <c r="L99" i="13"/>
  <c r="L108" i="13"/>
  <c r="L117" i="13"/>
  <c r="Y112" i="13" l="1"/>
  <c r="Y83" i="13"/>
  <c r="Y118" i="13"/>
  <c r="Y85" i="13"/>
  <c r="Y101" i="13"/>
  <c r="Y19" i="13"/>
  <c r="Y105" i="13"/>
  <c r="Y99" i="13"/>
  <c r="Y46" i="13"/>
  <c r="Y22" i="13"/>
  <c r="Y40" i="13"/>
  <c r="Y29" i="13"/>
  <c r="Y16" i="13"/>
  <c r="Y21" i="13"/>
  <c r="Y33" i="13"/>
  <c r="Y102" i="13"/>
  <c r="Y23" i="13"/>
  <c r="Y70" i="13"/>
  <c r="Y114" i="13"/>
  <c r="Y43" i="13"/>
  <c r="Y100" i="13"/>
  <c r="Y75" i="13"/>
  <c r="Y15" i="13"/>
  <c r="Y117" i="13"/>
  <c r="Y109" i="13"/>
  <c r="Y80" i="13"/>
  <c r="Y27" i="13"/>
  <c r="Y76" i="13"/>
  <c r="Y103" i="13"/>
  <c r="Y113" i="13"/>
  <c r="Y54" i="13"/>
  <c r="Z54" i="13" s="1"/>
  <c r="Y52" i="13"/>
  <c r="Z52" i="13" s="1"/>
  <c r="Y32" i="13"/>
  <c r="Y121" i="13"/>
  <c r="Y77" i="13"/>
  <c r="Y13" i="13"/>
  <c r="Z13" i="13" s="1"/>
  <c r="Y26" i="13"/>
  <c r="Z26" i="13" s="1"/>
  <c r="Y20" i="13"/>
  <c r="Y14" i="13"/>
  <c r="Y60" i="13"/>
  <c r="Z60" i="13" s="1"/>
  <c r="Y108" i="13"/>
  <c r="T9" i="13"/>
  <c r="Y62" i="13"/>
  <c r="Z62" i="13" s="1"/>
  <c r="Y104" i="13"/>
  <c r="Y93" i="13"/>
  <c r="Y89" i="13"/>
  <c r="Y12" i="13"/>
  <c r="Y30" i="13"/>
  <c r="Y24" i="13"/>
  <c r="Y116" i="13"/>
  <c r="Y120" i="13"/>
  <c r="Y69" i="13"/>
  <c r="Y91" i="13"/>
  <c r="Y71" i="13"/>
  <c r="Y44" i="13"/>
  <c r="Z44" i="13" s="1"/>
  <c r="Y73" i="13"/>
  <c r="Y64" i="13"/>
  <c r="Z64" i="13" s="1"/>
  <c r="Y55" i="13"/>
  <c r="Z55" i="13" s="1"/>
  <c r="Y53" i="13"/>
  <c r="Z53" i="13" s="1"/>
  <c r="Y49" i="13"/>
  <c r="Z49" i="13" s="1"/>
  <c r="Y42" i="13"/>
  <c r="U9" i="13"/>
  <c r="Y84" i="13"/>
  <c r="Y110" i="13"/>
  <c r="Y57" i="13"/>
  <c r="Z57" i="13" s="1"/>
  <c r="Y36" i="13"/>
  <c r="V9" i="13"/>
  <c r="Y38" i="13"/>
  <c r="Y35" i="13"/>
  <c r="Y95" i="13"/>
  <c r="Y87" i="13"/>
  <c r="Y51" i="13"/>
  <c r="Z51" i="13" s="1"/>
  <c r="Y28" i="13"/>
  <c r="Y119" i="13"/>
  <c r="Y106" i="13"/>
  <c r="Y81" i="13"/>
  <c r="Y37" i="13"/>
  <c r="Y34" i="13"/>
  <c r="Z34" i="13" s="1"/>
  <c r="Y25" i="13"/>
  <c r="Y17" i="13"/>
  <c r="Y11" i="13"/>
  <c r="Y31" i="13"/>
  <c r="Y79" i="13"/>
  <c r="Y50" i="13"/>
  <c r="Z50" i="13" s="1"/>
  <c r="Y18" i="13"/>
  <c r="Y68" i="13"/>
  <c r="Y115" i="13"/>
  <c r="Y96" i="13"/>
  <c r="Y92" i="13"/>
  <c r="Y88" i="13"/>
  <c r="Y74" i="13"/>
  <c r="Y107" i="13"/>
  <c r="Y111" i="13"/>
  <c r="Y48" i="13"/>
  <c r="L9" i="13"/>
  <c r="Y72" i="13"/>
  <c r="Y47" i="13"/>
  <c r="Y67" i="13"/>
  <c r="Y41" i="13"/>
  <c r="Y98" i="13"/>
  <c r="Y97" i="13"/>
  <c r="Y94" i="13"/>
  <c r="Y90" i="13"/>
  <c r="Y86" i="13"/>
  <c r="Y78" i="13"/>
  <c r="Y82" i="13"/>
  <c r="Y66" i="13"/>
  <c r="Z66" i="13" s="1"/>
  <c r="Y65" i="13"/>
  <c r="Z65" i="13" s="1"/>
  <c r="Y63" i="13"/>
  <c r="Z63" i="13" s="1"/>
  <c r="Y61" i="13"/>
  <c r="Z61" i="13" s="1"/>
  <c r="Y59" i="13"/>
  <c r="Z59" i="13" s="1"/>
  <c r="Y56" i="13"/>
  <c r="Z56" i="13" s="1"/>
  <c r="Y45" i="13"/>
  <c r="Z45" i="13" s="1"/>
  <c r="Y58" i="13"/>
  <c r="Z58" i="13" s="1"/>
  <c r="Y39" i="13"/>
  <c r="Z39" i="13" s="1"/>
  <c r="Y10" i="13"/>
  <c r="N9" i="13"/>
  <c r="Z19" i="13" l="1"/>
  <c r="Z21" i="13"/>
  <c r="Z40" i="13"/>
  <c r="Z32" i="13"/>
  <c r="Z70" i="13"/>
  <c r="Z74" i="13"/>
  <c r="Z14" i="13"/>
  <c r="Z42" i="13"/>
  <c r="Z29" i="13"/>
  <c r="Z17" i="13"/>
  <c r="Z27" i="13"/>
  <c r="Z35" i="13"/>
  <c r="Z23" i="13"/>
  <c r="Z76" i="13"/>
  <c r="Z67" i="13"/>
  <c r="Z72" i="13"/>
  <c r="Z46" i="13"/>
  <c r="Z37" i="13"/>
  <c r="Z10" i="13"/>
  <c r="Y9" i="13"/>
  <c r="Z9" i="13" l="1"/>
</calcChain>
</file>

<file path=xl/sharedStrings.xml><?xml version="1.0" encoding="utf-8"?>
<sst xmlns="http://schemas.openxmlformats.org/spreadsheetml/2006/main" count="667" uniqueCount="250">
  <si>
    <t>STT</t>
  </si>
  <si>
    <t>Loại đất</t>
  </si>
  <si>
    <t>Ghi chú</t>
  </si>
  <si>
    <t>I</t>
  </si>
  <si>
    <t>LUC</t>
  </si>
  <si>
    <t>NTS</t>
  </si>
  <si>
    <t>Xứ đồng</t>
  </si>
  <si>
    <t>Bờ Ngừ</t>
  </si>
  <si>
    <t>Mom Bãi</t>
  </si>
  <si>
    <t>Chủ hộ</t>
  </si>
  <si>
    <t>Bản đồ GPMB</t>
  </si>
  <si>
    <t>Diện tích Thu hồi trong chỉ giới (m2)</t>
  </si>
  <si>
    <t>Tổng diện tích thu hồi của hộ trong thửa (m2)</t>
  </si>
  <si>
    <t>Tổng diện tích thu hồi của hộ (m2)</t>
  </si>
  <si>
    <t>Bồi thường, hỗ trợ
về đất theo thửa: đ</t>
  </si>
  <si>
    <t>Bồi thường, hỗ trợ tài sản trên đất</t>
  </si>
  <si>
    <t>Kinh phí các khoản hỗ trợ đối với đất được bồi thường về đât: đ</t>
  </si>
  <si>
    <t>Kinh phí bồi thường, hỗ trợ gia đình theo thửa (đ)</t>
  </si>
  <si>
    <t>Tổng kinh phí bồi thường, hỗ trợ theo hộ gia đình (đ)</t>
  </si>
  <si>
    <t>Số 
thửa</t>
  </si>
  <si>
    <t>Số Tờ</t>
  </si>
  <si>
    <t>Đơn giá</t>
  </si>
  <si>
    <t>Thành tiền</t>
  </si>
  <si>
    <t>Loại tài sản</t>
  </si>
  <si>
    <t>Số lượng</t>
  </si>
  <si>
    <t>ĐVT</t>
  </si>
  <si>
    <t>Đơn giá 
(đ)</t>
  </si>
  <si>
    <t>Tỷ Lệ</t>
  </si>
  <si>
    <t>Thành tiền 
(đ)</t>
  </si>
  <si>
    <t xml:space="preserve">Hỗ trợ ổn định đời sống </t>
  </si>
  <si>
    <t>Số lđ hỗ trợ</t>
  </si>
  <si>
    <t xml:space="preserve"> Hỗ trợ đào tạo nghề 3,5 triệu/1LĐ</t>
  </si>
  <si>
    <t>16=13x15</t>
  </si>
  <si>
    <t>23=19x21x22</t>
  </si>
  <si>
    <t>24=13x10000</t>
  </si>
  <si>
    <t>27=26*3.500.000</t>
  </si>
  <si>
    <t>28=16+17+23+24+25</t>
  </si>
  <si>
    <t>29=27+28</t>
  </si>
  <si>
    <t>Cây trồng hàng năm</t>
  </si>
  <si>
    <t>Địa điểm: TDP Thành Dinh, phường Xương Giang,  thành phố Bắc Giang</t>
  </si>
  <si>
    <t>Dự án ĐTXD công trình: Hồ điều hòa và khuôn viên cây xanh cạnh đường Xương Giang, thành phố Bắc Giang</t>
  </si>
  <si>
    <t>đ/m2</t>
  </si>
  <si>
    <t>Hà Văn Xoe</t>
  </si>
  <si>
    <r>
      <t>đ/m</t>
    </r>
    <r>
      <rPr>
        <vertAlign val="superscript"/>
        <sz val="17"/>
        <rFont val="Times New Roman"/>
        <family val="1"/>
      </rPr>
      <t>2</t>
    </r>
    <r>
      <rPr>
        <sz val="11"/>
        <color indexed="8"/>
        <rFont val="Calibri"/>
        <family val="2"/>
      </rPr>
      <t/>
    </r>
  </si>
  <si>
    <r>
      <t>Diện 
tích Bản Đồ (m</t>
    </r>
    <r>
      <rPr>
        <b/>
        <vertAlign val="superscript"/>
        <sz val="16"/>
        <rFont val="Times New Roman"/>
        <family val="1"/>
      </rPr>
      <t>2</t>
    </r>
    <r>
      <rPr>
        <b/>
        <sz val="16"/>
        <rFont val="Times New Roman"/>
        <family val="1"/>
      </rPr>
      <t>)</t>
    </r>
  </si>
  <si>
    <r>
      <t>Hỗ trợ chuyển đổi nghề và tìm kiếm việc làm (3 lần giá đất cùng loại) (đ/m</t>
    </r>
    <r>
      <rPr>
        <b/>
        <vertAlign val="superscript"/>
        <sz val="16"/>
        <rFont val="Times New Roman"/>
        <family val="1"/>
      </rPr>
      <t>2</t>
    </r>
    <r>
      <rPr>
        <b/>
        <sz val="16"/>
        <rFont val="Times New Roman"/>
        <family val="1"/>
      </rPr>
      <t>)</t>
    </r>
  </si>
  <si>
    <t>Tường rào xây cay bê tông. KT: Dài 49,5m x cao 0,5m</t>
  </si>
  <si>
    <t>Tường rào xây gạch chỉ 110mm. KT: Dài 49,5m x cao 0,5m</t>
  </si>
  <si>
    <t>đ/m3</t>
  </si>
  <si>
    <t>cây đào thế  cao .200cm</t>
  </si>
  <si>
    <t>đ/cây</t>
  </si>
  <si>
    <t>cây chuối đã có quả (khóm có từ 2 cây trở lên)</t>
  </si>
  <si>
    <t>đ/khóm</t>
  </si>
  <si>
    <t>DTCĐ: 19,4m</t>
  </si>
  <si>
    <t>cây vối đk gốc từ 30cm trở lên</t>
  </si>
  <si>
    <t>DTCĐ: 9,0m</t>
  </si>
  <si>
    <t>cây nhãn đk tán 10-12m</t>
  </si>
  <si>
    <t>cây xoan đk gốc 20cm</t>
  </si>
  <si>
    <t>cây tre già  đk gốc &lt;7cm</t>
  </si>
  <si>
    <t>cây sung  đk gốc từ 30 cm trở lên</t>
  </si>
  <si>
    <t>cây sung  đk gốc từ 5-7cm</t>
  </si>
  <si>
    <t>DTCĐ: 12,5m</t>
  </si>
  <si>
    <t>DTCĐ: 9,0 m</t>
  </si>
  <si>
    <t>cây ổi đk gốc &gt; 15cm</t>
  </si>
  <si>
    <t>cây khế đk gốc 30 cm</t>
  </si>
  <si>
    <t>DTCĐ: 36,0 m</t>
  </si>
  <si>
    <t>cây nhãn đk tán  1-1,5m</t>
  </si>
  <si>
    <t>Giếng đào sâu 5m</t>
  </si>
  <si>
    <t>đ/cái</t>
  </si>
  <si>
    <t>cây sung đk gốc 30cm</t>
  </si>
  <si>
    <t>cây xoan đk gốc 2cm. Chiêu cao 2-3m</t>
  </si>
  <si>
    <t>DTCĐ:12,5m</t>
  </si>
  <si>
    <t>DTCĐ: 9,0cm</t>
  </si>
  <si>
    <t>cây khế đk gốc 20 cm</t>
  </si>
  <si>
    <t>Khối lượng đào 50%, đắp 50%. KT: Dài 45,5m; rộng: 2,5m; sâu 1,5m</t>
  </si>
  <si>
    <t>cây xoài đk gốc 35cm</t>
  </si>
  <si>
    <t>cây nhãn đk tán 8-9m</t>
  </si>
  <si>
    <t>công trình lợp mái fi brô xi măng, cột kèo gỗ, xung quanh quây fi brô xi măng. KT: dài 3,9m; rộng 2,3m</t>
  </si>
  <si>
    <t>khối lượng đào 50%, đắp 50%. KT: dài 25,0m; rộng: 3,0m; cao; 2,2m</t>
  </si>
  <si>
    <t>xây xoài đk gốc 32-39cm</t>
  </si>
  <si>
    <t>DTCĐ: 128,0m</t>
  </si>
  <si>
    <t>cây xoan đk gốc 25cm</t>
  </si>
  <si>
    <t>tường xây cay bê tông 100mm bổ trụ. KT: dài 20,0m; cao: 2,2m</t>
  </si>
  <si>
    <t xml:space="preserve">DT bờ:75,0m </t>
  </si>
  <si>
    <t>Công trình mái  fi brô xi măng, cột kèo gỗ, xung quanh fi brô xi măng, có đèn chiếu sáng. KT: dài 6,0m; rộng: 3,9m</t>
  </si>
  <si>
    <t>2 ao</t>
  </si>
  <si>
    <t>Đỗ Văn Tiến</t>
  </si>
  <si>
    <t>Diện tích Thu hồi ngoài chỉ giới (m2)</t>
  </si>
  <si>
    <t xml:space="preserve">Đất NN trồng cây hàng năm giao lâu dài (có trong Giấy CNQSD hoặc sổ địa chỉnh) </t>
  </si>
  <si>
    <t>Ao nuôi cá chuyên canh</t>
  </si>
  <si>
    <t>(DỰ THẢO) PHƯƠNG ÁN BỒI THƯỜNG, HỖ TRỢ GPMB (ĐỢT 2)</t>
  </si>
  <si>
    <t>Đỗ Văn Lai</t>
  </si>
  <si>
    <t>Đàm Thị Nhàn (Chồng là Khánh)</t>
  </si>
  <si>
    <t>Nguyễn Văn Thì</t>
  </si>
  <si>
    <t>Nguyễn Văn Lâm (vợ là Hưng)</t>
  </si>
  <si>
    <t>Nguyễn Văn Qúy</t>
  </si>
  <si>
    <t>Nguyễn Thị Xuân (chồng  là Tài)</t>
  </si>
  <si>
    <t>Nguyễn Văn Bình (vợ là Hiên)</t>
  </si>
  <si>
    <t>Ngô Thị Hồng (mẹ chồng là bà Luật đã mất)</t>
  </si>
  <si>
    <t>Nguyễn Thị Loan</t>
  </si>
  <si>
    <t>Phạm Thị Nga (chồng là Quảng )</t>
  </si>
  <si>
    <t>Nguyễn Đức Dục (vợ là Thanh)</t>
  </si>
  <si>
    <t>Đất NN trồng cây hàng năm không có giấy sử dụng ổn định không tranh chấp trước 1/7/2004</t>
  </si>
  <si>
    <t>VD nhà tạm loại B</t>
  </si>
  <si>
    <t>DTCĐ: 180,0m</t>
  </si>
  <si>
    <t>4 khóm</t>
  </si>
  <si>
    <t>vD nhà tạm loại B</t>
  </si>
  <si>
    <t>2 mặt. Tường bờ 2</t>
  </si>
  <si>
    <t>3 mặt. Tường bờ 2</t>
  </si>
  <si>
    <t>Khói lượng đào 50%, đắp 50% . KT: Dài 59,0m x rộng 3,0m x cao: 1,5m</t>
  </si>
  <si>
    <t>bờ 1.</t>
  </si>
  <si>
    <t>Tường ràoxây gạch chỉ dày  220mm bổ trụ. KT; dài 30,0m x cao 2,5m</t>
  </si>
  <si>
    <t>Khói lượng đào 50%, đắp 50% . KT: Dài 30,0m x rộng 4,5m x cao: 2,5m</t>
  </si>
  <si>
    <t>Bờ 1. DT chiếm đất:135,0m</t>
  </si>
  <si>
    <t xml:space="preserve">DTCĐ:240,0m </t>
  </si>
  <si>
    <t xml:space="preserve">DTCĐ:113,8m </t>
  </si>
  <si>
    <t>Bờ 2.DT chiếm đất:177,0m</t>
  </si>
  <si>
    <t>DTCĐ: 204,0m</t>
  </si>
  <si>
    <t>Đỗ Văn Hợi (Vợ là Liên)</t>
  </si>
  <si>
    <t>Đỗ Thị Năm</t>
  </si>
  <si>
    <t>Hà Văn Phương</t>
  </si>
  <si>
    <t>Nguyễn Văn Mười (bố đẻ là ông Tuất đã mất)</t>
  </si>
  <si>
    <t>Hà Văn May (mẹ là bà Thụ đã mất)</t>
  </si>
  <si>
    <t>Hà Thị Cảnh_ủy quyền cho ông: Đỗ Văn Tiến</t>
  </si>
  <si>
    <t>Hà Thị Thanh (chồng là Qúy)</t>
  </si>
  <si>
    <t>Nguyễn ThỊ Huệ</t>
  </si>
  <si>
    <t>Nguyễn Thị Tiêu (con là Tình)</t>
  </si>
  <si>
    <t>Nguyễn Văn Tăng</t>
  </si>
  <si>
    <t>Đỗ Văn Định (vợ là Nguyễn Thị Lợi)</t>
  </si>
  <si>
    <t>Nguyễn Văn Nam (bố là ông Cõn đã mất)</t>
  </si>
  <si>
    <t>Nguyễn Văn Xương (bố là ông Hiệu đã mất)</t>
  </si>
  <si>
    <t>Hà Thị Bình (bố là ông Lượng  đã mất)</t>
  </si>
  <si>
    <t>Hà Đức Giang (vợ là Vĩnh)</t>
  </si>
  <si>
    <t>Nguyễn Văn Đồng (vợ là Hưng)</t>
  </si>
  <si>
    <t>Hà Văn Thụ (vợ là Hiếu)</t>
  </si>
  <si>
    <t>Nguyễn Thị Nhung (con gái là Sâm)</t>
  </si>
  <si>
    <t>Đỗ Thị Tại (chồng là Tuất)</t>
  </si>
  <si>
    <t>Hà Thị Hưng (chồng là Phan)</t>
  </si>
  <si>
    <t>Đỗ Thị Vinh (bố là ông Cảnh)</t>
  </si>
  <si>
    <t>Hà Thị Tỉu (mẹ là bà Tành đã mất)</t>
  </si>
  <si>
    <t>Hà Văn Dần</t>
  </si>
  <si>
    <t>tường xây gạch cay bê tông dày 130mm bổ trụ. KT: dài 18,5m; cao: 2,5m</t>
  </si>
  <si>
    <t>tường xây gạch cay bê tông dày 130mm bổ trụ. KT: dài 9,1m; cao: 2,5m</t>
  </si>
  <si>
    <t>z</t>
  </si>
  <si>
    <t>Hà Quốc Tỉu (Vợ là Sinh)</t>
  </si>
  <si>
    <t>Đỗ Văn Hữu (bố là ông Thập đã mất)</t>
  </si>
  <si>
    <t>Hà Thị Bầu (chồng là Khanh)</t>
  </si>
  <si>
    <t>Hà Thị Tuyết (bố chồng là Tảo)</t>
  </si>
  <si>
    <t>Nguyễn Văn Nam</t>
  </si>
  <si>
    <t>Nguyễn Thị Nhung (chồng là Thật)_ủy quyền cho: Nguyễn Văn May</t>
  </si>
  <si>
    <t>Hà Văn Ngọc_ủy quyền cho:Nguyễn Văn May</t>
  </si>
  <si>
    <t>Công trình mái  fi brô xi măng, cột kèo gỗ, tường xây gạch chỉ 110mm bổ trụ, nền láng vữa xi măng, có đèn chiếu sáng. KT; dài 12,5m x rông: 3,8m. Cao 2,2m</t>
  </si>
  <si>
    <t>Công trình mái  fi brô xi măng, cột kèo gỗ, tường xây gạch chỉ 110mm bổ trụ, nền láng vữa xi măng, có đèn chiếu sáng. KT; dài 7,8m x rông: 4,8m. Cao 2,0m</t>
  </si>
  <si>
    <t>Khối lượng đào 50%, đắp 50%. KT: Dài 36m; rộng: 2,5m; sâu 1,5m</t>
  </si>
  <si>
    <t>Tường rào xây gạch chỉ 110mm. KT: Dài 36,0m x cao 1,5m</t>
  </si>
  <si>
    <t>tường xây cay bê tông dày 130 mm bổ trụ. KT: dài 29,0m; cao 2,5m</t>
  </si>
  <si>
    <t>tường xây gạch 220mm bổ trụ. KT: dài 26,5m; cao: 1,5m</t>
  </si>
  <si>
    <t>tường xây cay bê tông 130mm bổ trụ. KT: dài 26,5m; cao: 1,1m</t>
  </si>
  <si>
    <t>khối lượng đào 50%, đắp 50%. KT: dài 26,5; rộng: 2,7m; cao: 2,6m</t>
  </si>
  <si>
    <t>công trình lợp mái fi brô xi măng, cột kèo gỗ,tường xây gạch 110mm bỏ trụKT: dài 10,9m; rộng 4,0m. Cao 2,4m</t>
  </si>
  <si>
    <t>tường xây gạch 220mm bổ trụ. KT: dài 26,0m; cao: 1,2m</t>
  </si>
  <si>
    <t>tường xây cay bê tông 130mm bổ trụ. KT: dài 26,0m; cao: 1,2m</t>
  </si>
  <si>
    <t>cây si (cây cảnh nhóm 4) cây 2-3 năm, MĐBQ 0,5cây/m2</t>
  </si>
  <si>
    <t>VD nhà tạm loại B. DTCĐ 43,6m</t>
  </si>
  <si>
    <t>Ki ốt loại C. DTCĐ 8,9m2</t>
  </si>
  <si>
    <t xml:space="preserve">DT BỜ: 71,55m </t>
  </si>
  <si>
    <t>khối lượng đào 50%,đắp 50%. KT: Dài 29,0m; rộng: 2,7m; cao; 2,2m</t>
  </si>
  <si>
    <t xml:space="preserve">DT bờ:78,3m </t>
  </si>
  <si>
    <t xml:space="preserve">DT bờ:90,0m </t>
  </si>
  <si>
    <t>DTCĐ: 360,0 m</t>
  </si>
  <si>
    <t>Ki ốt loại C.DTCĐ 23,4m2</t>
  </si>
  <si>
    <t>Đại diện hộ gia đình, cá nhân quản lý sử dụng đất</t>
  </si>
  <si>
    <t>Thửa đất số</t>
  </si>
  <si>
    <t>Tờ BĐ số</t>
  </si>
  <si>
    <t xml:space="preserve">Tổng cộng: </t>
  </si>
  <si>
    <t>Nội dung</t>
  </si>
  <si>
    <t>Đơn giá (đ)</t>
  </si>
  <si>
    <t>Thành tiền (đ)</t>
  </si>
  <si>
    <t>Đất nông nghiệp trồng cây hàng năm có giấy chứng nhận QSD đất (hoặc sổ địa chính)</t>
  </si>
  <si>
    <r>
      <t>đ/m</t>
    </r>
    <r>
      <rPr>
        <vertAlign val="superscript"/>
        <sz val="13"/>
        <rFont val="Times New Roman"/>
        <family val="1"/>
      </rPr>
      <t>2</t>
    </r>
  </si>
  <si>
    <t>Đất nông nghiệp trồng cây hàng năm không có giấy tờ về quyền sử dụng đất, sử dụng ổn định từ trước 01/7/2004, không có tranh chấp, không thuộc quỹ đất công ích</t>
  </si>
  <si>
    <t>III</t>
  </si>
  <si>
    <t>đ</t>
  </si>
  <si>
    <t>IV</t>
  </si>
  <si>
    <t>ODT</t>
  </si>
  <si>
    <t>CLN</t>
  </si>
  <si>
    <t>Đất trồng cây hàng năm  (có trong Giấy CNQSD hoặc sổ địa chỉnh) (m2)</t>
  </si>
  <si>
    <t>15=8+…+14</t>
  </si>
  <si>
    <t>V</t>
  </si>
  <si>
    <t xml:space="preserve">Kinh phí bồi thường về đất: </t>
  </si>
  <si>
    <t>Đất nuôi trồng thủy sản không có giấy tờ về quyền sử dụng đất, sử dụng ổn định từ trước 01/7/2004, không có tranh chấp, không thuộc quỹ đất công ích</t>
  </si>
  <si>
    <t>Các khoản hỗ trợ:( =1+2+3)</t>
  </si>
  <si>
    <t>Đất nuôi trồng thủy sản có giấy chứng nhận QSD đất (hoặc sổ địa chính)</t>
  </si>
  <si>
    <t>Bãi Miếu</t>
  </si>
  <si>
    <t>Đỗ Thị Chẵn (Thắng)</t>
  </si>
  <si>
    <t>Nguyễn Quốc Khánh (Tuyến)</t>
  </si>
  <si>
    <t>DGT</t>
  </si>
  <si>
    <t>Đất nuôi trồng thủy sản  (có trong Giấy CNQSD hoặc sổ địa chỉnh) (m2)</t>
  </si>
  <si>
    <t>Đất trồng cây lâu năm  (có trong Giấy CNQSD hoặc sổ địa chỉnh) (m2)</t>
  </si>
  <si>
    <t>Hồ Cùng</t>
  </si>
  <si>
    <t>Đông Giang</t>
  </si>
  <si>
    <t>Dự án HTKT Khu dân cư cạnh đường Hoàng Văn Thụ kéo dài thành phố Bắc Giang</t>
  </si>
  <si>
    <t>Nguyễn Văn An (Thọ)</t>
  </si>
  <si>
    <t>Nguyễn Văn Chính  (Dẻo)</t>
  </si>
  <si>
    <t xml:space="preserve">Đỗ  Văn Nam </t>
  </si>
  <si>
    <t>Nguyễn Văn Khoa (Phương)</t>
  </si>
  <si>
    <t xml:space="preserve">Nguyễn Thị Gấm </t>
  </si>
  <si>
    <t>Tờ</t>
  </si>
  <si>
    <t>544</t>
  </si>
  <si>
    <t>4</t>
  </si>
  <si>
    <t>432</t>
  </si>
  <si>
    <t>21</t>
  </si>
  <si>
    <t>87</t>
  </si>
  <si>
    <t>624,9</t>
  </si>
  <si>
    <t>239</t>
  </si>
  <si>
    <t>480</t>
  </si>
  <si>
    <t>528</t>
  </si>
  <si>
    <t>25</t>
  </si>
  <si>
    <t>7</t>
  </si>
  <si>
    <t>Phạm Văn Huệ (Sâm)</t>
  </si>
  <si>
    <t>Đất công ích do UBND phường Bắc Giang quản lý</t>
  </si>
  <si>
    <r>
      <t>Diện 
tích (m</t>
    </r>
    <r>
      <rPr>
        <b/>
        <vertAlign val="superscript"/>
        <sz val="16"/>
        <color theme="1"/>
        <rFont val="Times New Roman"/>
        <family val="1"/>
      </rPr>
      <t>2</t>
    </r>
    <r>
      <rPr>
        <b/>
        <sz val="16"/>
        <color theme="1"/>
        <rFont val="Times New Roman"/>
        <family val="1"/>
      </rPr>
      <t>)</t>
    </r>
  </si>
  <si>
    <r>
      <t>Đất trồng cây lâu năm sử dụng ổn định từ trước 1/7/2004 (m</t>
    </r>
    <r>
      <rPr>
        <b/>
        <vertAlign val="superscript"/>
        <sz val="16"/>
        <color theme="1"/>
        <rFont val="Times New Roman"/>
        <family val="1"/>
      </rPr>
      <t>2</t>
    </r>
    <r>
      <rPr>
        <b/>
        <sz val="16"/>
        <color theme="1"/>
        <rFont val="Times New Roman"/>
        <family val="1"/>
      </rPr>
      <t xml:space="preserve">) </t>
    </r>
  </si>
  <si>
    <r>
      <t>Đất nuôi trồng thủy sản sử dụng ổn định từ trước 1/7/2004 (m</t>
    </r>
    <r>
      <rPr>
        <b/>
        <vertAlign val="superscript"/>
        <sz val="16"/>
        <color theme="1"/>
        <rFont val="Times New Roman"/>
        <family val="1"/>
      </rPr>
      <t>2</t>
    </r>
    <r>
      <rPr>
        <b/>
        <sz val="16"/>
        <color theme="1"/>
        <rFont val="Times New Roman"/>
        <family val="1"/>
      </rPr>
      <t xml:space="preserve">) </t>
    </r>
  </si>
  <si>
    <t>Kinh phí bồi thường hoa mầu, tài sản trên đất:</t>
  </si>
  <si>
    <t>Đất nông nghiệp trồng câylâu năm có trong giấy chứng nhận QSD đất (hoặc sổ địa chính)</t>
  </si>
  <si>
    <t>Đất nông nghiệp trồng cây lâu năm không có giấy tờ về quyền sử dụng đất, sử dụng ổn định từ trước 01/7/2004, không có tranh chấp, không thuộc quỹ đất công ích</t>
  </si>
  <si>
    <t>Hỗ trợ sản xuất và kinh doanh</t>
  </si>
  <si>
    <t>HT đào tạo, chuyển đổi nghề và tìm kiếm việc làm đất trồng cây hàng năm: 350.000đ/m2</t>
  </si>
  <si>
    <t>HT đào tạo, chuyển đổi nghề và tìm kiếm việc làm đất nuôi trồng thủy sản: 300.000đ/m2</t>
  </si>
  <si>
    <t>HT đào tạo, chuyển đổi nghề và tìm kiếm việc làm đất trồng cây lâu năm: 325.000đ/m2</t>
  </si>
  <si>
    <t>II</t>
  </si>
  <si>
    <t>Tổng giá trị phương án (I+II+III)</t>
  </si>
  <si>
    <t>Chi phí thực hiện BT, HT GPMB</t>
  </si>
  <si>
    <t>Tổng giá trị phương án đề nghị phê duyệt (IV+V)</t>
  </si>
  <si>
    <t>Địa điểm: TDP Đông Giang, phường Bắc Giang, tỉnh Bắc Ninh</t>
  </si>
  <si>
    <t>(Kèm theo Tờ trình số       /TTr-CNBG ngày       / 11/2025 của Chi nhánh Trung tâm PTQĐ Bắc Giang)</t>
  </si>
  <si>
    <t>6=4*5</t>
  </si>
  <si>
    <t>BẢNG TỔNG HỢP KINH PHÍ BỒI THƯỜNG, HỖ TRỢ GPMB 
Để thực hiện dự án HTKT Khu dân cư cạnh đường Hoàng Văn Thụ kéo dài thành phố Bắc Giang</t>
  </si>
  <si>
    <t xml:space="preserve"> Nguyễn Văn Hưng đại diện hàng thửa kế hộ bà Đàm Thị Giáp</t>
  </si>
  <si>
    <t xml:space="preserve">Đất trồng cây hàng năm sử dụng ổn định từ trước 1/7/2004 (m2) </t>
  </si>
  <si>
    <r>
      <t>Tổng diện tích thu hồi theo hộ (m</t>
    </r>
    <r>
      <rPr>
        <b/>
        <vertAlign val="superscript"/>
        <sz val="16"/>
        <color theme="1"/>
        <rFont val="Times New Roman"/>
        <family val="1"/>
      </rPr>
      <t>2</t>
    </r>
    <r>
      <rPr>
        <b/>
        <sz val="16"/>
        <color theme="1"/>
        <rFont val="Times New Roman"/>
        <family val="1"/>
      </rPr>
      <t>)</t>
    </r>
  </si>
  <si>
    <r>
      <t>Tổng diện tích thu hồi theo  thửa (m</t>
    </r>
    <r>
      <rPr>
        <b/>
        <vertAlign val="superscript"/>
        <sz val="16"/>
        <color theme="1"/>
        <rFont val="Times New Roman"/>
        <family val="1"/>
      </rPr>
      <t>2</t>
    </r>
    <r>
      <rPr>
        <b/>
        <sz val="16"/>
        <color theme="1"/>
        <rFont val="Times New Roman"/>
        <family val="1"/>
      </rPr>
      <t>)</t>
    </r>
  </si>
  <si>
    <t>Diện tích, loại đất thu hồi (m2)</t>
  </si>
  <si>
    <t xml:space="preserve"> Bản đồ BT GPMB</t>
  </si>
  <si>
    <t>Theo Giấy CNQSD đất hoặc sổ địa chính</t>
  </si>
  <si>
    <t>BHK</t>
  </si>
  <si>
    <t>DANH SÁCH ĐỀ NGHỊ THU HỒI ĐẤT</t>
  </si>
  <si>
    <t>Địa điểm: TDP Đông Giang  phường Bắc Giang,  tỉnh Bắc Ninh
(Kèm theo Quyết định số 742/QĐ-UBND, ngày 16/3/2026 của Chủ tịch UBND phường Bắc Giang)</t>
  </si>
  <si>
    <t>Loại đất  thu hồi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</si>
</sst>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0.0"/>
    <numFmt numFmtId="165" formatCode="_(* #,##0_);_(* \(#,##0\);_(* &quot;-&quot;??_);_(@_)"/>
    <numFmt numFmtId="166" formatCode="#,##0.0"/>
    <numFmt numFmtId="167" formatCode="_(* #,##0.0_);_(* \(#,##0.0\);_(* &quot;-&quot;??_);_(@_)"/>
    <numFmt numFmtId="168" formatCode="_(* #,##0.0_);_(* \(#,##0.0\);_(* &quot;-&quot;?_);_(@_)"/>
  </numFmts>
  <fonts count="54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Times New Roman"/>
      <family val="1"/>
    </font>
    <font>
      <sz val="12"/>
      <name val="Times New Roman"/>
      <family val="1"/>
    </font>
    <font>
      <b/>
      <sz val="14"/>
      <name val="Times New Roman"/>
      <family val="1"/>
    </font>
    <font>
      <sz val="13"/>
      <name val="Times New Roman"/>
      <family val="1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.VnTime"/>
      <family val="2"/>
    </font>
    <font>
      <sz val="17"/>
      <name val="Times New Roman"/>
      <family val="1"/>
    </font>
    <font>
      <b/>
      <sz val="17"/>
      <name val="Times New Roman"/>
      <family val="1"/>
    </font>
    <font>
      <sz val="16"/>
      <name val="Times New Roman"/>
      <family val="1"/>
    </font>
    <font>
      <vertAlign val="superscript"/>
      <sz val="17"/>
      <name val="Times New Roman"/>
      <family val="1"/>
    </font>
    <font>
      <sz val="14"/>
      <name val="Times New Roman"/>
      <family val="1"/>
    </font>
    <font>
      <b/>
      <sz val="20"/>
      <name val="Times New Roman"/>
      <family val="1"/>
    </font>
    <font>
      <sz val="10"/>
      <name val="Times New Roman"/>
      <family val="1"/>
    </font>
    <font>
      <sz val="22"/>
      <name val="Times New Roman"/>
      <family val="1"/>
    </font>
    <font>
      <i/>
      <sz val="14"/>
      <name val="Times New Roman"/>
      <family val="1"/>
    </font>
    <font>
      <b/>
      <sz val="13"/>
      <name val="Times New Roman"/>
      <family val="1"/>
    </font>
    <font>
      <b/>
      <sz val="16"/>
      <name val="Times New Roman"/>
      <family val="1"/>
    </font>
    <font>
      <b/>
      <vertAlign val="superscript"/>
      <sz val="16"/>
      <name val="Times New Roman"/>
      <family val="1"/>
    </font>
    <font>
      <i/>
      <sz val="13"/>
      <name val="Times New Roman"/>
      <family val="1"/>
    </font>
    <font>
      <sz val="17"/>
      <color rgb="FFFF0000"/>
      <name val="Times New Roman"/>
      <family val="1"/>
    </font>
    <font>
      <sz val="11"/>
      <color theme="1"/>
      <name val="Calibri"/>
      <family val="2"/>
      <scheme val="minor"/>
    </font>
    <font>
      <sz val="13"/>
      <name val="Arial"/>
      <family val="2"/>
    </font>
    <font>
      <sz val="10"/>
      <color indexed="8"/>
      <name val="Arial"/>
      <family val="2"/>
    </font>
    <font>
      <sz val="13"/>
      <name val=".VnTime"/>
      <family val="2"/>
    </font>
    <font>
      <sz val="13"/>
      <color theme="1"/>
      <name val="Calibri"/>
      <family val="2"/>
      <charset val="163"/>
      <scheme val="minor"/>
    </font>
    <font>
      <vertAlign val="superscript"/>
      <sz val="13"/>
      <name val="Times New Roman"/>
      <family val="1"/>
    </font>
    <font>
      <b/>
      <sz val="13"/>
      <name val=".VnTime"/>
      <family val="2"/>
    </font>
    <font>
      <sz val="16"/>
      <color theme="1"/>
      <name val="Times New Roman"/>
      <family val="1"/>
    </font>
    <font>
      <sz val="12"/>
      <name val=".VnTime"/>
      <family val="2"/>
    </font>
    <font>
      <b/>
      <sz val="16"/>
      <color theme="1"/>
      <name val="Times New Roman"/>
      <family val="1"/>
    </font>
    <font>
      <b/>
      <vertAlign val="superscript"/>
      <sz val="16"/>
      <color theme="1"/>
      <name val="Times New Roman"/>
      <family val="1"/>
    </font>
    <font>
      <i/>
      <sz val="16"/>
      <color theme="1"/>
      <name val="Times New Roman"/>
      <family val="1"/>
    </font>
    <font>
      <i/>
      <sz val="13"/>
      <color theme="1"/>
      <name val="Times New Roman"/>
      <family val="1"/>
    </font>
    <font>
      <b/>
      <sz val="17"/>
      <color theme="1"/>
      <name val="Times New Roman"/>
      <family val="1"/>
    </font>
    <font>
      <sz val="17"/>
      <color theme="1"/>
      <name val="Times New Roman"/>
      <family val="1"/>
    </font>
    <font>
      <sz val="14"/>
      <color theme="1"/>
      <name val="Times New Roman"/>
      <family val="1"/>
    </font>
    <font>
      <b/>
      <sz val="13"/>
      <name val="Times New Roman"/>
      <family val="1"/>
      <charset val="163"/>
    </font>
    <font>
      <b/>
      <sz val="13"/>
      <name val=".VnTime"/>
      <family val="2"/>
      <charset val="163"/>
    </font>
    <font>
      <sz val="8"/>
      <name val="Calibri"/>
      <family val="2"/>
      <charset val="163"/>
      <scheme val="minor"/>
    </font>
    <font>
      <b/>
      <sz val="20"/>
      <color theme="1"/>
      <name val="Times New Roman"/>
      <family val="1"/>
    </font>
    <font>
      <sz val="10"/>
      <color theme="1"/>
      <name val="Times New Roman"/>
      <family val="1"/>
    </font>
    <font>
      <b/>
      <sz val="22"/>
      <color theme="1"/>
      <name val="Times New Roman"/>
      <family val="1"/>
    </font>
    <font>
      <i/>
      <sz val="22"/>
      <color theme="1"/>
      <name val="Times New Roman"/>
      <family val="1"/>
    </font>
    <font>
      <i/>
      <sz val="20"/>
      <color theme="1"/>
      <name val="Times New Roman"/>
      <family val="1"/>
    </font>
    <font>
      <b/>
      <sz val="13"/>
      <color theme="1"/>
      <name val="Times New Roman"/>
      <family val="1"/>
    </font>
    <font>
      <b/>
      <sz val="14"/>
      <color theme="1"/>
      <name val="Times New Roman"/>
      <family val="1"/>
    </font>
    <font>
      <sz val="19"/>
      <color theme="1"/>
      <name val="Times New Roman"/>
      <family val="1"/>
    </font>
    <font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/>
      <top/>
      <bottom/>
      <diagonal/>
    </border>
  </borders>
  <cellStyleXfs count="33">
    <xf numFmtId="0" fontId="0" fillId="0" borderId="0"/>
    <xf numFmtId="43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4" fillId="0" borderId="0"/>
    <xf numFmtId="43" fontId="11" fillId="0" borderId="0" applyFont="0" applyFill="0" applyBorder="0" applyAlignment="0" applyProtection="0"/>
    <xf numFmtId="0" fontId="11" fillId="0" borderId="0"/>
    <xf numFmtId="0" fontId="26" fillId="0" borderId="0"/>
    <xf numFmtId="0" fontId="27" fillId="0" borderId="0"/>
    <xf numFmtId="43" fontId="10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4" fillId="0" borderId="0"/>
    <xf numFmtId="0" fontId="3" fillId="0" borderId="0"/>
    <xf numFmtId="0" fontId="28" fillId="0" borderId="0"/>
    <xf numFmtId="0" fontId="2" fillId="0" borderId="0"/>
    <xf numFmtId="0" fontId="2" fillId="0" borderId="0"/>
    <xf numFmtId="0" fontId="4" fillId="0" borderId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1" fillId="0" borderId="0"/>
    <xf numFmtId="0" fontId="34" fillId="0" borderId="0"/>
    <xf numFmtId="0" fontId="4" fillId="0" borderId="0"/>
    <xf numFmtId="0" fontId="1" fillId="0" borderId="0"/>
    <xf numFmtId="0" fontId="1" fillId="0" borderId="0"/>
    <xf numFmtId="0" fontId="34" fillId="0" borderId="0"/>
    <xf numFmtId="0" fontId="34" fillId="0" borderId="0"/>
    <xf numFmtId="0" fontId="4" fillId="0" borderId="0"/>
    <xf numFmtId="0" fontId="9" fillId="0" borderId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85">
    <xf numFmtId="0" fontId="0" fillId="0" borderId="0" xfId="0"/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horizontal="center" vertical="center" wrapText="1"/>
    </xf>
    <xf numFmtId="167" fontId="12" fillId="2" borderId="1" xfId="4" applyNumberFormat="1" applyFont="1" applyFill="1" applyBorder="1" applyAlignment="1">
      <alignment horizontal="center" vertical="center" wrapText="1"/>
    </xf>
    <xf numFmtId="166" fontId="12" fillId="2" borderId="1" xfId="0" applyNumberFormat="1" applyFont="1" applyFill="1" applyBorder="1" applyAlignment="1">
      <alignment horizontal="center" vertical="center" wrapText="1"/>
    </xf>
    <xf numFmtId="164" fontId="12" fillId="2" borderId="1" xfId="0" applyNumberFormat="1" applyFont="1" applyFill="1" applyBorder="1" applyAlignment="1">
      <alignment horizontal="center" vertical="center"/>
    </xf>
    <xf numFmtId="164" fontId="12" fillId="2" borderId="1" xfId="0" applyNumberFormat="1" applyFont="1" applyFill="1" applyBorder="1" applyAlignment="1">
      <alignment horizontal="center" vertical="center" wrapText="1"/>
    </xf>
    <xf numFmtId="167" fontId="13" fillId="2" borderId="4" xfId="1" applyNumberFormat="1" applyFont="1" applyFill="1" applyBorder="1" applyAlignment="1">
      <alignment vertical="center" wrapText="1"/>
    </xf>
    <xf numFmtId="165" fontId="14" fillId="2" borderId="1" xfId="1" applyNumberFormat="1" applyFont="1" applyFill="1" applyBorder="1" applyAlignment="1">
      <alignment horizontal="center" vertical="center"/>
    </xf>
    <xf numFmtId="165" fontId="12" fillId="2" borderId="1" xfId="1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166" fontId="12" fillId="2" borderId="1" xfId="1" applyNumberFormat="1" applyFont="1" applyFill="1" applyBorder="1" applyAlignment="1">
      <alignment horizontal="center" vertical="center"/>
    </xf>
    <xf numFmtId="0" fontId="12" fillId="2" borderId="1" xfId="1" applyNumberFormat="1" applyFont="1" applyFill="1" applyBorder="1" applyAlignment="1">
      <alignment horizontal="center" vertical="center"/>
    </xf>
    <xf numFmtId="165" fontId="14" fillId="2" borderId="1" xfId="1" applyNumberFormat="1" applyFont="1" applyFill="1" applyBorder="1" applyAlignment="1">
      <alignment horizontal="center" vertical="center" wrapText="1"/>
    </xf>
    <xf numFmtId="9" fontId="12" fillId="2" borderId="1" xfId="2" applyFont="1" applyFill="1" applyBorder="1" applyAlignment="1">
      <alignment horizontal="center" vertical="center" wrapText="1"/>
    </xf>
    <xf numFmtId="165" fontId="12" fillId="2" borderId="1" xfId="1" applyNumberFormat="1" applyFont="1" applyFill="1" applyBorder="1" applyAlignment="1">
      <alignment horizontal="center" vertical="center" wrapText="1"/>
    </xf>
    <xf numFmtId="3" fontId="12" fillId="2" borderId="1" xfId="1" applyNumberFormat="1" applyFont="1" applyFill="1" applyBorder="1" applyAlignment="1">
      <alignment horizontal="right" vertical="center" wrapText="1"/>
    </xf>
    <xf numFmtId="3" fontId="12" fillId="2" borderId="1" xfId="0" applyNumberFormat="1" applyFont="1" applyFill="1" applyBorder="1" applyAlignment="1">
      <alignment horizontal="center" vertical="center" wrapText="1"/>
    </xf>
    <xf numFmtId="3" fontId="13" fillId="2" borderId="4" xfId="0" applyNumberFormat="1" applyFont="1" applyFill="1" applyBorder="1" applyAlignment="1">
      <alignment vertical="center" wrapText="1"/>
    </xf>
    <xf numFmtId="0" fontId="12" fillId="2" borderId="0" xfId="0" applyFont="1" applyFill="1" applyAlignment="1">
      <alignment horizontal="center" vertical="center" wrapText="1"/>
    </xf>
    <xf numFmtId="0" fontId="16" fillId="2" borderId="0" xfId="3" applyFont="1" applyFill="1" applyAlignment="1">
      <alignment vertical="center"/>
    </xf>
    <xf numFmtId="167" fontId="13" fillId="2" borderId="2" xfId="1" applyNumberFormat="1" applyFont="1" applyFill="1" applyBorder="1" applyAlignment="1">
      <alignment vertical="center" wrapText="1"/>
    </xf>
    <xf numFmtId="0" fontId="18" fillId="2" borderId="0" xfId="3" applyFont="1" applyFill="1"/>
    <xf numFmtId="3" fontId="22" fillId="2" borderId="0" xfId="0" applyNumberFormat="1" applyFont="1" applyFill="1" applyAlignment="1">
      <alignment horizontal="center" vertical="center" wrapText="1"/>
    </xf>
    <xf numFmtId="0" fontId="21" fillId="2" borderId="0" xfId="3" applyFont="1" applyFill="1" applyAlignment="1">
      <alignment horizontal="center" vertical="center" wrapText="1"/>
    </xf>
    <xf numFmtId="164" fontId="22" fillId="2" borderId="1" xfId="3" applyNumberFormat="1" applyFont="1" applyFill="1" applyBorder="1" applyAlignment="1">
      <alignment horizontal="center" vertical="center" wrapText="1"/>
    </xf>
    <xf numFmtId="165" fontId="22" fillId="2" borderId="2" xfId="1" applyNumberFormat="1" applyFont="1" applyFill="1" applyBorder="1" applyAlignment="1">
      <alignment horizontal="center" vertical="center" wrapText="1"/>
    </xf>
    <xf numFmtId="165" fontId="22" fillId="2" borderId="1" xfId="1" applyNumberFormat="1" applyFont="1" applyFill="1" applyBorder="1" applyAlignment="1">
      <alignment horizontal="center" vertical="center" wrapText="1"/>
    </xf>
    <xf numFmtId="1" fontId="22" fillId="2" borderId="1" xfId="0" applyNumberFormat="1" applyFont="1" applyFill="1" applyBorder="1" applyAlignment="1">
      <alignment horizontal="center" vertical="center" wrapText="1"/>
    </xf>
    <xf numFmtId="0" fontId="24" fillId="2" borderId="1" xfId="3" applyFont="1" applyFill="1" applyBorder="1" applyAlignment="1">
      <alignment horizontal="center" vertical="center" wrapText="1"/>
    </xf>
    <xf numFmtId="1" fontId="24" fillId="2" borderId="1" xfId="3" applyNumberFormat="1" applyFont="1" applyFill="1" applyBorder="1" applyAlignment="1">
      <alignment horizontal="center" vertical="center" wrapText="1"/>
    </xf>
    <xf numFmtId="3" fontId="24" fillId="2" borderId="1" xfId="3" applyNumberFormat="1" applyFont="1" applyFill="1" applyBorder="1" applyAlignment="1">
      <alignment horizontal="center" vertical="center" wrapText="1"/>
    </xf>
    <xf numFmtId="0" fontId="24" fillId="2" borderId="0" xfId="3" applyFont="1" applyFill="1" applyAlignment="1">
      <alignment horizontal="center" vertical="center" wrapText="1"/>
    </xf>
    <xf numFmtId="167" fontId="21" fillId="2" borderId="1" xfId="1" applyNumberFormat="1" applyFont="1" applyFill="1" applyBorder="1" applyAlignment="1">
      <alignment horizontal="center" vertical="center" wrapText="1"/>
    </xf>
    <xf numFmtId="165" fontId="21" fillId="2" borderId="1" xfId="1" applyNumberFormat="1" applyFont="1" applyFill="1" applyBorder="1" applyAlignment="1">
      <alignment horizontal="center" vertical="center" wrapText="1"/>
    </xf>
    <xf numFmtId="167" fontId="5" fillId="2" borderId="1" xfId="1" applyNumberFormat="1" applyFont="1" applyFill="1" applyBorder="1" applyAlignment="1">
      <alignment horizontal="center" vertical="center" wrapText="1"/>
    </xf>
    <xf numFmtId="167" fontId="5" fillId="2" borderId="0" xfId="1" applyNumberFormat="1" applyFont="1" applyFill="1" applyBorder="1" applyAlignment="1">
      <alignment horizontal="center" vertical="center" wrapText="1"/>
    </xf>
    <xf numFmtId="167" fontId="13" fillId="2" borderId="3" xfId="1" applyNumberFormat="1" applyFont="1" applyFill="1" applyBorder="1" applyAlignment="1">
      <alignment vertical="center" wrapText="1"/>
    </xf>
    <xf numFmtId="0" fontId="8" fillId="2" borderId="0" xfId="3" applyFont="1" applyFill="1" applyAlignment="1">
      <alignment horizontal="center" vertical="center"/>
    </xf>
    <xf numFmtId="0" fontId="16" fillId="2" borderId="0" xfId="3" applyFont="1" applyFill="1" applyAlignment="1">
      <alignment horizontal="left"/>
    </xf>
    <xf numFmtId="0" fontId="16" fillId="2" borderId="0" xfId="3" applyFont="1" applyFill="1"/>
    <xf numFmtId="0" fontId="6" fillId="2" borderId="0" xfId="3" applyFont="1" applyFill="1" applyAlignment="1">
      <alignment vertical="center"/>
    </xf>
    <xf numFmtId="0" fontId="16" fillId="2" borderId="0" xfId="3" applyFont="1" applyFill="1" applyAlignment="1">
      <alignment horizontal="center"/>
    </xf>
    <xf numFmtId="164" fontId="16" fillId="2" borderId="0" xfId="3" applyNumberFormat="1" applyFont="1" applyFill="1" applyAlignment="1">
      <alignment horizontal="center"/>
    </xf>
    <xf numFmtId="0" fontId="7" fillId="2" borderId="0" xfId="3" applyFont="1" applyFill="1"/>
    <xf numFmtId="165" fontId="16" fillId="2" borderId="0" xfId="1" applyNumberFormat="1" applyFont="1" applyFill="1" applyBorder="1" applyAlignment="1">
      <alignment horizontal="right" vertical="center" wrapText="1"/>
    </xf>
    <xf numFmtId="0" fontId="16" fillId="2" borderId="0" xfId="0" applyFont="1" applyFill="1" applyAlignment="1">
      <alignment horizontal="center" vertical="center" wrapText="1"/>
    </xf>
    <xf numFmtId="166" fontId="16" fillId="2" borderId="0" xfId="0" applyNumberFormat="1" applyFont="1" applyFill="1" applyAlignment="1">
      <alignment horizontal="center" vertical="center" wrapText="1"/>
    </xf>
    <xf numFmtId="165" fontId="16" fillId="2" borderId="0" xfId="1" applyNumberFormat="1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16" fillId="2" borderId="0" xfId="0" applyFont="1" applyFill="1" applyAlignment="1">
      <alignment horizontal="right" vertical="center" wrapText="1"/>
    </xf>
    <xf numFmtId="166" fontId="16" fillId="2" borderId="0" xfId="0" applyNumberFormat="1" applyFont="1" applyFill="1" applyAlignment="1">
      <alignment horizontal="right" vertical="center" wrapText="1"/>
    </xf>
    <xf numFmtId="0" fontId="7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6" fillId="2" borderId="5" xfId="3" applyFont="1" applyFill="1" applyBorder="1" applyAlignment="1">
      <alignment vertical="center"/>
    </xf>
    <xf numFmtId="0" fontId="12" fillId="2" borderId="2" xfId="0" applyFont="1" applyFill="1" applyBorder="1" applyAlignment="1">
      <alignment horizontal="center" vertical="center"/>
    </xf>
    <xf numFmtId="167" fontId="12" fillId="2" borderId="2" xfId="4" applyNumberFormat="1" applyFont="1" applyFill="1" applyBorder="1" applyAlignment="1">
      <alignment horizontal="center" vertical="center" wrapText="1"/>
    </xf>
    <xf numFmtId="166" fontId="12" fillId="2" borderId="2" xfId="0" applyNumberFormat="1" applyFont="1" applyFill="1" applyBorder="1" applyAlignment="1">
      <alignment horizontal="center" vertical="center" wrapText="1"/>
    </xf>
    <xf numFmtId="164" fontId="12" fillId="2" borderId="2" xfId="0" applyNumberFormat="1" applyFont="1" applyFill="1" applyBorder="1" applyAlignment="1">
      <alignment horizontal="center" vertical="center"/>
    </xf>
    <xf numFmtId="164" fontId="12" fillId="2" borderId="2" xfId="0" applyNumberFormat="1" applyFont="1" applyFill="1" applyBorder="1" applyAlignment="1">
      <alignment horizontal="center" vertical="center" wrapText="1"/>
    </xf>
    <xf numFmtId="165" fontId="14" fillId="2" borderId="2" xfId="1" applyNumberFormat="1" applyFont="1" applyFill="1" applyBorder="1" applyAlignment="1">
      <alignment horizontal="center" vertical="center"/>
    </xf>
    <xf numFmtId="165" fontId="12" fillId="2" borderId="2" xfId="1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166" fontId="12" fillId="2" borderId="2" xfId="1" applyNumberFormat="1" applyFont="1" applyFill="1" applyBorder="1" applyAlignment="1">
      <alignment horizontal="center" vertical="center"/>
    </xf>
    <xf numFmtId="0" fontId="12" fillId="2" borderId="2" xfId="1" applyNumberFormat="1" applyFont="1" applyFill="1" applyBorder="1" applyAlignment="1">
      <alignment horizontal="center" vertical="center"/>
    </xf>
    <xf numFmtId="165" fontId="14" fillId="2" borderId="2" xfId="1" applyNumberFormat="1" applyFont="1" applyFill="1" applyBorder="1" applyAlignment="1">
      <alignment horizontal="center" vertical="center" wrapText="1"/>
    </xf>
    <xf numFmtId="9" fontId="12" fillId="2" borderId="2" xfId="2" applyFont="1" applyFill="1" applyBorder="1" applyAlignment="1">
      <alignment horizontal="center" vertical="center" wrapText="1"/>
    </xf>
    <xf numFmtId="165" fontId="12" fillId="2" borderId="2" xfId="1" applyNumberFormat="1" applyFont="1" applyFill="1" applyBorder="1" applyAlignment="1">
      <alignment horizontal="center" vertical="center" wrapText="1"/>
    </xf>
    <xf numFmtId="3" fontId="12" fillId="2" borderId="2" xfId="1" applyNumberFormat="1" applyFont="1" applyFill="1" applyBorder="1" applyAlignment="1">
      <alignment horizontal="right" vertical="center" wrapText="1"/>
    </xf>
    <xf numFmtId="3" fontId="12" fillId="2" borderId="2" xfId="0" applyNumberFormat="1" applyFont="1" applyFill="1" applyBorder="1" applyAlignment="1">
      <alignment horizontal="center" vertical="center" wrapText="1"/>
    </xf>
    <xf numFmtId="3" fontId="13" fillId="2" borderId="4" xfId="0" applyNumberFormat="1" applyFont="1" applyFill="1" applyBorder="1" applyAlignment="1">
      <alignment horizontal="right" vertical="center" wrapText="1"/>
    </xf>
    <xf numFmtId="3" fontId="13" fillId="2" borderId="2" xfId="0" applyNumberFormat="1" applyFont="1" applyFill="1" applyBorder="1" applyAlignment="1">
      <alignment horizontal="right" vertical="center" wrapText="1"/>
    </xf>
    <xf numFmtId="3" fontId="13" fillId="2" borderId="1" xfId="0" applyNumberFormat="1" applyFont="1" applyFill="1" applyBorder="1" applyAlignment="1">
      <alignment horizontal="right" vertical="center" wrapText="1"/>
    </xf>
    <xf numFmtId="3" fontId="13" fillId="2" borderId="3" xfId="0" applyNumberFormat="1" applyFont="1" applyFill="1" applyBorder="1" applyAlignment="1">
      <alignment horizontal="right" vertical="center" wrapText="1"/>
    </xf>
    <xf numFmtId="167" fontId="13" fillId="2" borderId="4" xfId="1" applyNumberFormat="1" applyFont="1" applyFill="1" applyBorder="1" applyAlignment="1">
      <alignment horizontal="right" vertical="center" wrapText="1"/>
    </xf>
    <xf numFmtId="167" fontId="13" fillId="2" borderId="1" xfId="1" applyNumberFormat="1" applyFont="1" applyFill="1" applyBorder="1" applyAlignment="1">
      <alignment horizontal="right" vertical="center" wrapText="1"/>
    </xf>
    <xf numFmtId="0" fontId="12" fillId="2" borderId="11" xfId="0" applyFont="1" applyFill="1" applyBorder="1" applyAlignment="1">
      <alignment horizontal="center" vertical="center" wrapText="1"/>
    </xf>
    <xf numFmtId="0" fontId="16" fillId="2" borderId="11" xfId="3" applyFont="1" applyFill="1" applyBorder="1" applyAlignment="1">
      <alignment vertical="center"/>
    </xf>
    <xf numFmtId="0" fontId="12" fillId="2" borderId="2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3" fontId="13" fillId="2" borderId="3" xfId="0" applyNumberFormat="1" applyFont="1" applyFill="1" applyBorder="1" applyAlignment="1">
      <alignment vertical="center" wrapText="1"/>
    </xf>
    <xf numFmtId="3" fontId="13" fillId="2" borderId="2" xfId="0" applyNumberFormat="1" applyFont="1" applyFill="1" applyBorder="1" applyAlignment="1">
      <alignment vertical="center" wrapText="1"/>
    </xf>
    <xf numFmtId="3" fontId="22" fillId="2" borderId="1" xfId="0" applyNumberFormat="1" applyFont="1" applyFill="1" applyBorder="1" applyAlignment="1">
      <alignment horizontal="center" vertical="center" wrapText="1"/>
    </xf>
    <xf numFmtId="0" fontId="17" fillId="2" borderId="0" xfId="3" applyFont="1" applyFill="1" applyAlignment="1">
      <alignment horizontal="center"/>
    </xf>
    <xf numFmtId="0" fontId="19" fillId="2" borderId="0" xfId="3" applyFont="1" applyFill="1" applyAlignment="1">
      <alignment horizontal="center" vertical="center"/>
    </xf>
    <xf numFmtId="0" fontId="20" fillId="2" borderId="0" xfId="3" applyFont="1" applyFill="1" applyAlignment="1">
      <alignment horizontal="center"/>
    </xf>
    <xf numFmtId="0" fontId="21" fillId="2" borderId="1" xfId="3" applyFont="1" applyFill="1" applyBorder="1" applyAlignment="1">
      <alignment horizontal="center" vertical="center" wrapText="1"/>
    </xf>
    <xf numFmtId="0" fontId="22" fillId="2" borderId="3" xfId="3" applyFont="1" applyFill="1" applyBorder="1" applyAlignment="1">
      <alignment horizontal="center" vertical="center" wrapText="1"/>
    </xf>
    <xf numFmtId="0" fontId="22" fillId="2" borderId="2" xfId="3" applyFont="1" applyFill="1" applyBorder="1" applyAlignment="1">
      <alignment horizontal="center" vertical="center" wrapText="1"/>
    </xf>
    <xf numFmtId="0" fontId="22" fillId="2" borderId="1" xfId="3" applyFont="1" applyFill="1" applyBorder="1" applyAlignment="1">
      <alignment horizontal="center" vertical="center" wrapText="1"/>
    </xf>
    <xf numFmtId="166" fontId="22" fillId="2" borderId="1" xfId="0" applyNumberFormat="1" applyFont="1" applyFill="1" applyBorder="1" applyAlignment="1">
      <alignment horizontal="center" vertical="center" wrapText="1"/>
    </xf>
    <xf numFmtId="0" fontId="25" fillId="2" borderId="1" xfId="0" applyFont="1" applyFill="1" applyBorder="1" applyAlignment="1">
      <alignment horizontal="center" vertical="center" wrapText="1"/>
    </xf>
    <xf numFmtId="0" fontId="29" fillId="0" borderId="0" xfId="0" applyFont="1" applyAlignment="1">
      <alignment vertical="center" wrapText="1"/>
    </xf>
    <xf numFmtId="0" fontId="30" fillId="0" borderId="0" xfId="0" applyFont="1" applyAlignment="1">
      <alignment vertical="center" wrapText="1"/>
    </xf>
    <xf numFmtId="3" fontId="21" fillId="0" borderId="1" xfId="0" applyNumberFormat="1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3" fontId="29" fillId="0" borderId="0" xfId="0" applyNumberFormat="1" applyFont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65" fontId="21" fillId="0" borderId="1" xfId="4" applyNumberFormat="1" applyFont="1" applyFill="1" applyBorder="1" applyAlignment="1">
      <alignment horizontal="right" vertical="center" wrapText="1"/>
    </xf>
    <xf numFmtId="3" fontId="21" fillId="0" borderId="1" xfId="4" applyNumberFormat="1" applyFont="1" applyFill="1" applyBorder="1" applyAlignment="1">
      <alignment horizontal="right" vertical="center" wrapText="1"/>
    </xf>
    <xf numFmtId="165" fontId="21" fillId="0" borderId="1" xfId="0" applyNumberFormat="1" applyFont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166" fontId="8" fillId="2" borderId="1" xfId="4" applyNumberFormat="1" applyFont="1" applyFill="1" applyBorder="1" applyAlignment="1">
      <alignment horizontal="right" vertical="center" wrapText="1"/>
    </xf>
    <xf numFmtId="165" fontId="8" fillId="2" borderId="1" xfId="4" applyNumberFormat="1" applyFont="1" applyFill="1" applyBorder="1" applyAlignment="1">
      <alignment horizontal="right" vertical="center" wrapText="1"/>
    </xf>
    <xf numFmtId="3" fontId="8" fillId="2" borderId="1" xfId="4" applyNumberFormat="1" applyFont="1" applyFill="1" applyBorder="1" applyAlignment="1">
      <alignment horizontal="right" vertical="center" wrapText="1"/>
    </xf>
    <xf numFmtId="165" fontId="21" fillId="2" borderId="1" xfId="0" applyNumberFormat="1" applyFont="1" applyFill="1" applyBorder="1" applyAlignment="1">
      <alignment vertical="center" wrapText="1"/>
    </xf>
    <xf numFmtId="0" fontId="32" fillId="2" borderId="5" xfId="0" applyFont="1" applyFill="1" applyBorder="1" applyAlignment="1">
      <alignment vertical="center" wrapText="1"/>
    </xf>
    <xf numFmtId="165" fontId="32" fillId="2" borderId="0" xfId="0" applyNumberFormat="1" applyFont="1" applyFill="1" applyAlignment="1">
      <alignment vertical="center" wrapText="1"/>
    </xf>
    <xf numFmtId="0" fontId="32" fillId="2" borderId="0" xfId="0" applyFont="1" applyFill="1" applyAlignment="1">
      <alignment vertical="center" wrapText="1"/>
    </xf>
    <xf numFmtId="0" fontId="21" fillId="2" borderId="1" xfId="0" applyFont="1" applyFill="1" applyBorder="1" applyAlignment="1">
      <alignment horizontal="center" vertical="center" wrapText="1"/>
    </xf>
    <xf numFmtId="3" fontId="21" fillId="2" borderId="1" xfId="4" applyNumberFormat="1" applyFont="1" applyFill="1" applyBorder="1" applyAlignment="1">
      <alignment horizontal="right" vertical="center" wrapText="1"/>
    </xf>
    <xf numFmtId="0" fontId="21" fillId="2" borderId="1" xfId="0" applyFont="1" applyFill="1" applyBorder="1" applyAlignment="1">
      <alignment vertical="center" wrapText="1"/>
    </xf>
    <xf numFmtId="166" fontId="21" fillId="2" borderId="1" xfId="4" applyNumberFormat="1" applyFont="1" applyFill="1" applyBorder="1" applyAlignment="1">
      <alignment horizontal="center" vertical="center" wrapText="1"/>
    </xf>
    <xf numFmtId="165" fontId="8" fillId="2" borderId="1" xfId="0" applyNumberFormat="1" applyFont="1" applyFill="1" applyBorder="1" applyAlignment="1">
      <alignment vertical="center" wrapText="1"/>
    </xf>
    <xf numFmtId="165" fontId="29" fillId="2" borderId="0" xfId="0" applyNumberFormat="1" applyFont="1" applyFill="1" applyAlignment="1">
      <alignment vertical="center" wrapText="1"/>
    </xf>
    <xf numFmtId="0" fontId="29" fillId="2" borderId="0" xfId="0" applyFont="1" applyFill="1" applyAlignment="1">
      <alignment vertical="center" wrapText="1"/>
    </xf>
    <xf numFmtId="1" fontId="8" fillId="2" borderId="1" xfId="0" applyNumberFormat="1" applyFont="1" applyFill="1" applyBorder="1" applyAlignment="1">
      <alignment vertical="center" wrapText="1"/>
    </xf>
    <xf numFmtId="0" fontId="30" fillId="0" borderId="0" xfId="0" applyFont="1" applyAlignment="1">
      <alignment horizontal="right" vertical="center" wrapText="1"/>
    </xf>
    <xf numFmtId="0" fontId="21" fillId="0" borderId="0" xfId="0" applyFont="1" applyAlignment="1">
      <alignment vertical="center" wrapText="1"/>
    </xf>
    <xf numFmtId="0" fontId="21" fillId="0" borderId="0" xfId="0" applyFont="1" applyAlignment="1">
      <alignment horizontal="right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right" vertical="center" wrapText="1"/>
    </xf>
    <xf numFmtId="166" fontId="32" fillId="2" borderId="0" xfId="0" applyNumberFormat="1" applyFont="1" applyFill="1" applyAlignment="1">
      <alignment vertical="center" wrapText="1"/>
    </xf>
    <xf numFmtId="167" fontId="16" fillId="2" borderId="1" xfId="1" applyNumberFormat="1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1" fillId="2" borderId="0" xfId="0" applyFont="1" applyFill="1" applyAlignment="1">
      <alignment horizontal="center" vertical="center" wrapText="1"/>
    </xf>
    <xf numFmtId="0" fontId="21" fillId="0" borderId="1" xfId="25" applyFont="1" applyBorder="1" applyAlignment="1">
      <alignment vertical="center" wrapText="1"/>
    </xf>
    <xf numFmtId="0" fontId="8" fillId="2" borderId="1" xfId="26" applyFont="1" applyFill="1" applyBorder="1" applyAlignment="1">
      <alignment vertical="center" wrapText="1"/>
    </xf>
    <xf numFmtId="168" fontId="21" fillId="0" borderId="1" xfId="4" applyNumberFormat="1" applyFont="1" applyFill="1" applyBorder="1" applyAlignment="1">
      <alignment horizontal="right" vertical="center" wrapText="1"/>
    </xf>
    <xf numFmtId="165" fontId="32" fillId="0" borderId="0" xfId="0" applyNumberFormat="1" applyFont="1" applyAlignment="1">
      <alignment vertical="center" wrapText="1"/>
    </xf>
    <xf numFmtId="3" fontId="5" fillId="2" borderId="1" xfId="26" applyNumberFormat="1" applyFont="1" applyFill="1" applyBorder="1" applyAlignment="1">
      <alignment horizontal="right" vertical="center" wrapText="1"/>
    </xf>
    <xf numFmtId="166" fontId="8" fillId="2" borderId="4" xfId="4" applyNumberFormat="1" applyFont="1" applyFill="1" applyBorder="1" applyAlignment="1">
      <alignment horizontal="right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42" fillId="2" borderId="1" xfId="0" applyFont="1" applyFill="1" applyBorder="1" applyAlignment="1">
      <alignment horizontal="center" vertical="center" wrapText="1"/>
    </xf>
    <xf numFmtId="1" fontId="42" fillId="2" borderId="1" xfId="0" applyNumberFormat="1" applyFont="1" applyFill="1" applyBorder="1" applyAlignment="1">
      <alignment vertical="center" wrapText="1"/>
    </xf>
    <xf numFmtId="166" fontId="42" fillId="2" borderId="1" xfId="4" applyNumberFormat="1" applyFont="1" applyFill="1" applyBorder="1" applyAlignment="1">
      <alignment horizontal="right" vertical="center" wrapText="1"/>
    </xf>
    <xf numFmtId="165" fontId="42" fillId="2" borderId="1" xfId="4" applyNumberFormat="1" applyFont="1" applyFill="1" applyBorder="1" applyAlignment="1">
      <alignment horizontal="right" vertical="center" wrapText="1"/>
    </xf>
    <xf numFmtId="3" fontId="42" fillId="2" borderId="1" xfId="4" applyNumberFormat="1" applyFont="1" applyFill="1" applyBorder="1" applyAlignment="1">
      <alignment horizontal="right" vertical="center" wrapText="1"/>
    </xf>
    <xf numFmtId="165" fontId="42" fillId="2" borderId="1" xfId="0" applyNumberFormat="1" applyFont="1" applyFill="1" applyBorder="1" applyAlignment="1">
      <alignment vertical="center" wrapText="1"/>
    </xf>
    <xf numFmtId="165" fontId="43" fillId="2" borderId="0" xfId="0" applyNumberFormat="1" applyFont="1" applyFill="1" applyAlignment="1">
      <alignment vertical="center" wrapText="1"/>
    </xf>
    <xf numFmtId="0" fontId="43" fillId="2" borderId="0" xfId="0" applyFont="1" applyFill="1" applyAlignment="1">
      <alignment vertical="center" wrapText="1"/>
    </xf>
    <xf numFmtId="9" fontId="42" fillId="2" borderId="1" xfId="2" applyFont="1" applyFill="1" applyBorder="1" applyAlignment="1">
      <alignment horizontal="right" vertical="center" wrapText="1"/>
    </xf>
    <xf numFmtId="0" fontId="35" fillId="0" borderId="1" xfId="3" applyFont="1" applyBorder="1" applyAlignment="1">
      <alignment horizontal="center" vertical="center" wrapText="1"/>
    </xf>
    <xf numFmtId="0" fontId="35" fillId="0" borderId="3" xfId="3" applyFont="1" applyBorder="1" applyAlignment="1">
      <alignment horizontal="center" vertical="center" wrapText="1"/>
    </xf>
    <xf numFmtId="0" fontId="37" fillId="0" borderId="1" xfId="3" applyFont="1" applyBorder="1" applyAlignment="1">
      <alignment horizontal="center" vertical="center" wrapText="1"/>
    </xf>
    <xf numFmtId="0" fontId="38" fillId="0" borderId="1" xfId="3" applyFont="1" applyBorder="1" applyAlignment="1">
      <alignment horizontal="center" vertical="center" wrapText="1"/>
    </xf>
    <xf numFmtId="1" fontId="38" fillId="0" borderId="1" xfId="3" applyNumberFormat="1" applyFont="1" applyBorder="1" applyAlignment="1">
      <alignment horizontal="center" vertical="center" wrapText="1"/>
    </xf>
    <xf numFmtId="0" fontId="38" fillId="0" borderId="10" xfId="3" applyFont="1" applyBorder="1" applyAlignment="1">
      <alignment horizontal="center" vertical="center" wrapText="1"/>
    </xf>
    <xf numFmtId="0" fontId="35" fillId="0" borderId="1" xfId="0" applyFont="1" applyBorder="1" applyAlignment="1">
      <alignment horizontal="left" vertical="center" wrapText="1"/>
    </xf>
    <xf numFmtId="0" fontId="35" fillId="0" borderId="1" xfId="3" applyFont="1" applyBorder="1" applyAlignment="1">
      <alignment vertical="center" wrapText="1"/>
    </xf>
    <xf numFmtId="167" fontId="39" fillId="0" borderId="1" xfId="1" applyNumberFormat="1" applyFont="1" applyFill="1" applyBorder="1" applyAlignment="1" applyProtection="1">
      <alignment horizontal="center" vertical="center"/>
    </xf>
    <xf numFmtId="0" fontId="39" fillId="0" borderId="10" xfId="0" applyFont="1" applyBorder="1" applyAlignment="1">
      <alignment vertical="center" wrapText="1"/>
    </xf>
    <xf numFmtId="49" fontId="40" fillId="0" borderId="1" xfId="10" applyNumberFormat="1" applyFont="1" applyBorder="1" applyAlignment="1">
      <alignment vertical="center" wrapText="1"/>
    </xf>
    <xf numFmtId="0" fontId="41" fillId="0" borderId="1" xfId="3" applyFont="1" applyBorder="1" applyAlignment="1">
      <alignment vertical="center"/>
    </xf>
    <xf numFmtId="0" fontId="40" fillId="0" borderId="12" xfId="0" applyFont="1" applyBorder="1" applyAlignment="1">
      <alignment horizontal="center" vertical="center" wrapText="1"/>
    </xf>
    <xf numFmtId="0" fontId="40" fillId="0" borderId="1" xfId="0" applyFont="1" applyBorder="1" applyAlignment="1">
      <alignment horizontal="center" vertical="center" wrapText="1"/>
    </xf>
    <xf numFmtId="167" fontId="40" fillId="0" borderId="1" xfId="4" applyNumberFormat="1" applyFont="1" applyFill="1" applyBorder="1" applyAlignment="1">
      <alignment horizontal="center" vertical="center" wrapText="1"/>
    </xf>
    <xf numFmtId="166" fontId="40" fillId="0" borderId="1" xfId="0" applyNumberFormat="1" applyFont="1" applyBorder="1" applyAlignment="1">
      <alignment horizontal="center" vertical="center" wrapText="1"/>
    </xf>
    <xf numFmtId="164" fontId="40" fillId="0" borderId="1" xfId="0" applyNumberFormat="1" applyFont="1" applyBorder="1" applyAlignment="1">
      <alignment horizontal="center" vertical="center"/>
    </xf>
    <xf numFmtId="164" fontId="40" fillId="0" borderId="1" xfId="0" applyNumberFormat="1" applyFont="1" applyBorder="1" applyAlignment="1">
      <alignment horizontal="center" vertical="center" wrapText="1"/>
    </xf>
    <xf numFmtId="167" fontId="39" fillId="0" borderId="4" xfId="1" applyNumberFormat="1" applyFont="1" applyFill="1" applyBorder="1" applyAlignment="1">
      <alignment horizontal="center" vertical="center" wrapText="1"/>
    </xf>
    <xf numFmtId="49" fontId="40" fillId="0" borderId="1" xfId="10" applyNumberFormat="1" applyFont="1" applyBorder="1" applyAlignment="1">
      <alignment horizontal="center" vertical="center" wrapText="1"/>
    </xf>
    <xf numFmtId="167" fontId="39" fillId="0" borderId="3" xfId="1" applyNumberFormat="1" applyFont="1" applyFill="1" applyBorder="1" applyAlignment="1">
      <alignment horizontal="center" vertical="center" wrapText="1"/>
    </xf>
    <xf numFmtId="164" fontId="40" fillId="0" borderId="2" xfId="0" applyNumberFormat="1" applyFont="1" applyBorder="1" applyAlignment="1">
      <alignment horizontal="center" vertical="center"/>
    </xf>
    <xf numFmtId="0" fontId="40" fillId="0" borderId="6" xfId="0" applyFont="1" applyBorder="1" applyAlignment="1">
      <alignment horizontal="center" vertical="center" wrapText="1"/>
    </xf>
    <xf numFmtId="0" fontId="40" fillId="0" borderId="7" xfId="0" applyFont="1" applyBorder="1" applyAlignment="1">
      <alignment horizontal="center" vertical="center" wrapText="1"/>
    </xf>
    <xf numFmtId="0" fontId="40" fillId="0" borderId="13" xfId="0" applyFont="1" applyBorder="1" applyAlignment="1">
      <alignment horizontal="center" vertical="center" wrapText="1"/>
    </xf>
    <xf numFmtId="0" fontId="40" fillId="0" borderId="11" xfId="0" applyFont="1" applyBorder="1" applyAlignment="1">
      <alignment horizontal="left" vertical="center" wrapText="1"/>
    </xf>
    <xf numFmtId="0" fontId="40" fillId="0" borderId="13" xfId="0" applyFont="1" applyBorder="1" applyAlignment="1">
      <alignment horizontal="left" vertical="center" wrapText="1"/>
    </xf>
    <xf numFmtId="0" fontId="46" fillId="0" borderId="15" xfId="3" applyFont="1" applyBorder="1"/>
    <xf numFmtId="0" fontId="46" fillId="0" borderId="0" xfId="3" applyFont="1"/>
    <xf numFmtId="0" fontId="50" fillId="0" borderId="15" xfId="3" applyFont="1" applyBorder="1" applyAlignment="1">
      <alignment horizontal="center" vertical="center" wrapText="1"/>
    </xf>
    <xf numFmtId="0" fontId="50" fillId="0" borderId="0" xfId="3" applyFont="1" applyAlignment="1">
      <alignment horizontal="center" vertical="center" wrapText="1"/>
    </xf>
    <xf numFmtId="0" fontId="38" fillId="0" borderId="15" xfId="3" applyFont="1" applyBorder="1" applyAlignment="1">
      <alignment horizontal="center" vertical="center" wrapText="1"/>
    </xf>
    <xf numFmtId="0" fontId="38" fillId="0" borderId="0" xfId="3" applyFont="1" applyAlignment="1">
      <alignment horizontal="center" vertical="center" wrapText="1"/>
    </xf>
    <xf numFmtId="0" fontId="51" fillId="0" borderId="15" xfId="3" applyFont="1" applyBorder="1" applyAlignment="1">
      <alignment vertical="center"/>
    </xf>
    <xf numFmtId="0" fontId="51" fillId="0" borderId="0" xfId="3" applyFont="1" applyAlignment="1">
      <alignment vertical="center"/>
    </xf>
    <xf numFmtId="0" fontId="51" fillId="0" borderId="1" xfId="3" applyFont="1" applyBorder="1" applyAlignment="1">
      <alignment vertical="center"/>
    </xf>
    <xf numFmtId="0" fontId="41" fillId="0" borderId="15" xfId="3" applyFont="1" applyBorder="1" applyAlignment="1">
      <alignment vertical="center"/>
    </xf>
    <xf numFmtId="0" fontId="41" fillId="0" borderId="0" xfId="3" applyFont="1" applyAlignment="1">
      <alignment vertical="center"/>
    </xf>
    <xf numFmtId="49" fontId="40" fillId="0" borderId="2" xfId="10" applyNumberFormat="1" applyFont="1" applyBorder="1" applyAlignment="1">
      <alignment horizontal="left" vertical="center" wrapText="1"/>
    </xf>
    <xf numFmtId="164" fontId="40" fillId="0" borderId="10" xfId="0" applyNumberFormat="1" applyFont="1" applyBorder="1" applyAlignment="1">
      <alignment horizontal="center" vertical="center" wrapText="1"/>
    </xf>
    <xf numFmtId="167" fontId="39" fillId="0" borderId="4" xfId="1" applyNumberFormat="1" applyFont="1" applyFill="1" applyBorder="1" applyAlignment="1">
      <alignment vertical="center" wrapText="1"/>
    </xf>
    <xf numFmtId="164" fontId="52" fillId="0" borderId="1" xfId="0" applyNumberFormat="1" applyFont="1" applyBorder="1" applyAlignment="1">
      <alignment horizontal="center" vertical="center" wrapText="1"/>
    </xf>
    <xf numFmtId="167" fontId="39" fillId="0" borderId="1" xfId="1" applyNumberFormat="1" applyFont="1" applyFill="1" applyBorder="1" applyAlignment="1">
      <alignment horizontal="center" vertical="center" wrapText="1"/>
    </xf>
    <xf numFmtId="0" fontId="40" fillId="0" borderId="10" xfId="0" applyFont="1" applyBorder="1" applyAlignment="1">
      <alignment vertical="center" wrapText="1"/>
    </xf>
    <xf numFmtId="0" fontId="40" fillId="0" borderId="6" xfId="0" applyFont="1" applyBorder="1" applyAlignment="1">
      <alignment vertical="center" wrapText="1"/>
    </xf>
    <xf numFmtId="0" fontId="40" fillId="0" borderId="15" xfId="0" applyFont="1" applyBorder="1" applyAlignment="1">
      <alignment horizontal="center" vertical="center" wrapText="1"/>
    </xf>
    <xf numFmtId="0" fontId="33" fillId="0" borderId="1" xfId="0" applyFont="1" applyBorder="1" applyAlignment="1">
      <alignment horizontal="left" vertical="center" wrapText="1"/>
    </xf>
    <xf numFmtId="49" fontId="40" fillId="0" borderId="1" xfId="10" applyNumberFormat="1" applyFont="1" applyBorder="1" applyAlignment="1">
      <alignment horizontal="left" vertical="center" wrapText="1"/>
    </xf>
    <xf numFmtId="167" fontId="39" fillId="0" borderId="1" xfId="1" applyNumberFormat="1" applyFont="1" applyFill="1" applyBorder="1" applyAlignment="1">
      <alignment horizontal="right" vertical="center" wrapText="1"/>
    </xf>
    <xf numFmtId="0" fontId="52" fillId="0" borderId="14" xfId="0" applyFont="1" applyBorder="1" applyAlignment="1">
      <alignment horizontal="left" vertical="center"/>
    </xf>
    <xf numFmtId="164" fontId="52" fillId="0" borderId="14" xfId="0" applyNumberFormat="1" applyFont="1" applyBorder="1" applyAlignment="1">
      <alignment horizontal="left" vertical="center"/>
    </xf>
    <xf numFmtId="0" fontId="33" fillId="0" borderId="0" xfId="3" applyFont="1" applyAlignment="1">
      <alignment horizontal="center" vertical="center"/>
    </xf>
    <xf numFmtId="0" fontId="41" fillId="0" borderId="0" xfId="3" applyFont="1" applyAlignment="1">
      <alignment horizontal="left"/>
    </xf>
    <xf numFmtId="0" fontId="41" fillId="0" borderId="0" xfId="3" applyFont="1"/>
    <xf numFmtId="0" fontId="53" fillId="0" borderId="0" xfId="3" applyFont="1" applyAlignment="1">
      <alignment vertical="center"/>
    </xf>
    <xf numFmtId="0" fontId="41" fillId="0" borderId="0" xfId="3" applyFont="1" applyAlignment="1">
      <alignment horizontal="center"/>
    </xf>
    <xf numFmtId="164" fontId="41" fillId="0" borderId="0" xfId="3" applyNumberFormat="1" applyFont="1" applyAlignment="1">
      <alignment horizontal="center"/>
    </xf>
    <xf numFmtId="0" fontId="51" fillId="0" borderId="0" xfId="3" applyFont="1"/>
    <xf numFmtId="0" fontId="51" fillId="0" borderId="0" xfId="0" applyFont="1" applyAlignment="1">
      <alignment horizontal="center" vertical="center" wrapText="1"/>
    </xf>
    <xf numFmtId="166" fontId="41" fillId="0" borderId="15" xfId="0" applyNumberFormat="1" applyFont="1" applyBorder="1" applyAlignment="1">
      <alignment horizontal="center" vertical="center" wrapText="1"/>
    </xf>
    <xf numFmtId="166" fontId="41" fillId="0" borderId="0" xfId="0" applyNumberFormat="1" applyFont="1" applyAlignment="1">
      <alignment horizontal="center" vertical="center" wrapText="1"/>
    </xf>
    <xf numFmtId="167" fontId="40" fillId="0" borderId="1" xfId="1" applyNumberFormat="1" applyFont="1" applyFill="1" applyBorder="1" applyAlignment="1" applyProtection="1">
      <alignment horizontal="center" vertical="center"/>
    </xf>
    <xf numFmtId="167" fontId="40" fillId="0" borderId="1" xfId="1" applyNumberFormat="1" applyFont="1" applyFill="1" applyBorder="1" applyAlignment="1">
      <alignment horizontal="center" vertical="center" wrapText="1"/>
    </xf>
    <xf numFmtId="167" fontId="40" fillId="0" borderId="4" xfId="1" applyNumberFormat="1" applyFont="1" applyFill="1" applyBorder="1" applyAlignment="1">
      <alignment horizontal="center" vertical="center" wrapText="1"/>
    </xf>
    <xf numFmtId="167" fontId="40" fillId="0" borderId="7" xfId="1" applyNumberFormat="1" applyFont="1" applyFill="1" applyBorder="1" applyAlignment="1">
      <alignment horizontal="center" vertical="center" wrapText="1"/>
    </xf>
    <xf numFmtId="164" fontId="51" fillId="0" borderId="0" xfId="3" applyNumberFormat="1" applyFont="1" applyAlignment="1">
      <alignment vertical="center"/>
    </xf>
    <xf numFmtId="164" fontId="40" fillId="0" borderId="4" xfId="0" applyNumberFormat="1" applyFont="1" applyBorder="1" applyAlignment="1">
      <alignment horizontal="center" vertical="center"/>
    </xf>
    <xf numFmtId="164" fontId="40" fillId="0" borderId="2" xfId="0" applyNumberFormat="1" applyFont="1" applyBorder="1" applyAlignment="1">
      <alignment horizontal="center" vertical="center"/>
    </xf>
    <xf numFmtId="167" fontId="39" fillId="0" borderId="4" xfId="1" applyNumberFormat="1" applyFont="1" applyFill="1" applyBorder="1" applyAlignment="1">
      <alignment horizontal="center" vertical="center" wrapText="1"/>
    </xf>
    <xf numFmtId="167" fontId="39" fillId="0" borderId="2" xfId="1" applyNumberFormat="1" applyFont="1" applyFill="1" applyBorder="1" applyAlignment="1">
      <alignment horizontal="center" vertical="center" wrapText="1"/>
    </xf>
    <xf numFmtId="0" fontId="33" fillId="0" borderId="4" xfId="0" applyFont="1" applyBorder="1" applyAlignment="1">
      <alignment horizontal="center" vertical="center" wrapText="1"/>
    </xf>
    <xf numFmtId="0" fontId="33" fillId="0" borderId="3" xfId="0" applyFont="1" applyBorder="1" applyAlignment="1">
      <alignment horizontal="center" vertical="center" wrapText="1"/>
    </xf>
    <xf numFmtId="0" fontId="33" fillId="0" borderId="2" xfId="0" applyFont="1" applyBorder="1" applyAlignment="1">
      <alignment horizontal="center" vertical="center" wrapText="1"/>
    </xf>
    <xf numFmtId="49" fontId="40" fillId="0" borderId="4" xfId="10" applyNumberFormat="1" applyFont="1" applyBorder="1" applyAlignment="1">
      <alignment horizontal="center" vertical="center" wrapText="1"/>
    </xf>
    <xf numFmtId="49" fontId="40" fillId="0" borderId="3" xfId="10" applyNumberFormat="1" applyFont="1" applyBorder="1" applyAlignment="1">
      <alignment horizontal="center" vertical="center" wrapText="1"/>
    </xf>
    <xf numFmtId="49" fontId="40" fillId="0" borderId="2" xfId="10" applyNumberFormat="1" applyFont="1" applyBorder="1" applyAlignment="1">
      <alignment horizontal="center" vertical="center" wrapText="1"/>
    </xf>
    <xf numFmtId="0" fontId="40" fillId="0" borderId="4" xfId="0" applyFont="1" applyBorder="1" applyAlignment="1">
      <alignment horizontal="center" vertical="center" wrapText="1"/>
    </xf>
    <xf numFmtId="0" fontId="40" fillId="0" borderId="3" xfId="0" applyFont="1" applyBorder="1" applyAlignment="1">
      <alignment horizontal="center" vertical="center" wrapText="1"/>
    </xf>
    <xf numFmtId="0" fontId="40" fillId="0" borderId="2" xfId="0" applyFont="1" applyBorder="1" applyAlignment="1">
      <alignment horizontal="center" vertical="center" wrapText="1"/>
    </xf>
    <xf numFmtId="167" fontId="40" fillId="0" borderId="4" xfId="4" applyNumberFormat="1" applyFont="1" applyFill="1" applyBorder="1" applyAlignment="1">
      <alignment horizontal="center" vertical="center" wrapText="1"/>
    </xf>
    <xf numFmtId="167" fontId="40" fillId="0" borderId="3" xfId="4" applyNumberFormat="1" applyFont="1" applyFill="1" applyBorder="1" applyAlignment="1">
      <alignment horizontal="center" vertical="center" wrapText="1"/>
    </xf>
    <xf numFmtId="167" fontId="40" fillId="0" borderId="2" xfId="4" applyNumberFormat="1" applyFont="1" applyFill="1" applyBorder="1" applyAlignment="1">
      <alignment horizontal="center" vertical="center" wrapText="1"/>
    </xf>
    <xf numFmtId="166" fontId="40" fillId="0" borderId="4" xfId="0" applyNumberFormat="1" applyFont="1" applyBorder="1" applyAlignment="1">
      <alignment horizontal="center" vertical="center" wrapText="1"/>
    </xf>
    <xf numFmtId="166" fontId="40" fillId="0" borderId="3" xfId="0" applyNumberFormat="1" applyFont="1" applyBorder="1" applyAlignment="1">
      <alignment horizontal="center" vertical="center" wrapText="1"/>
    </xf>
    <xf numFmtId="166" fontId="40" fillId="0" borderId="2" xfId="0" applyNumberFormat="1" applyFont="1" applyBorder="1" applyAlignment="1">
      <alignment horizontal="center" vertical="center" wrapText="1"/>
    </xf>
    <xf numFmtId="164" fontId="40" fillId="0" borderId="3" xfId="0" applyNumberFormat="1" applyFont="1" applyBorder="1" applyAlignment="1">
      <alignment horizontal="center" vertical="center"/>
    </xf>
    <xf numFmtId="167" fontId="39" fillId="0" borderId="3" xfId="1" applyNumberFormat="1" applyFont="1" applyFill="1" applyBorder="1" applyAlignment="1">
      <alignment horizontal="center" vertical="center" wrapText="1"/>
    </xf>
    <xf numFmtId="166" fontId="40" fillId="0" borderId="6" xfId="0" applyNumberFormat="1" applyFont="1" applyBorder="1" applyAlignment="1">
      <alignment horizontal="center" vertical="center" wrapText="1"/>
    </xf>
    <xf numFmtId="166" fontId="40" fillId="0" borderId="15" xfId="0" applyNumberFormat="1" applyFont="1" applyBorder="1" applyAlignment="1">
      <alignment horizontal="center" vertical="center" wrapText="1"/>
    </xf>
    <xf numFmtId="0" fontId="45" fillId="0" borderId="0" xfId="3" applyFont="1" applyAlignment="1">
      <alignment horizontal="center"/>
    </xf>
    <xf numFmtId="0" fontId="47" fillId="0" borderId="0" xfId="3" applyFont="1" applyAlignment="1">
      <alignment horizontal="center" vertical="center"/>
    </xf>
    <xf numFmtId="0" fontId="48" fillId="0" borderId="0" xfId="3" applyFont="1" applyAlignment="1">
      <alignment horizontal="center" vertical="center" wrapText="1"/>
    </xf>
    <xf numFmtId="0" fontId="48" fillId="0" borderId="0" xfId="3" applyFont="1" applyAlignment="1">
      <alignment horizontal="center" vertical="center"/>
    </xf>
    <xf numFmtId="0" fontId="49" fillId="0" borderId="5" xfId="3" applyFont="1" applyBorder="1" applyAlignment="1">
      <alignment horizontal="center" vertical="center"/>
    </xf>
    <xf numFmtId="0" fontId="35" fillId="0" borderId="1" xfId="3" applyFont="1" applyBorder="1" applyAlignment="1">
      <alignment horizontal="center" vertical="center" wrapText="1"/>
    </xf>
    <xf numFmtId="0" fontId="35" fillId="0" borderId="4" xfId="3" applyFont="1" applyBorder="1" applyAlignment="1">
      <alignment horizontal="center" vertical="center" wrapText="1"/>
    </xf>
    <xf numFmtId="0" fontId="35" fillId="0" borderId="3" xfId="3" applyFont="1" applyBorder="1" applyAlignment="1">
      <alignment horizontal="center" vertical="center" wrapText="1"/>
    </xf>
    <xf numFmtId="0" fontId="35" fillId="0" borderId="2" xfId="3" applyFont="1" applyBorder="1" applyAlignment="1">
      <alignment horizontal="center" vertical="center" wrapText="1"/>
    </xf>
    <xf numFmtId="0" fontId="35" fillId="0" borderId="6" xfId="3" applyFont="1" applyBorder="1" applyAlignment="1">
      <alignment horizontal="center" vertical="center" wrapText="1"/>
    </xf>
    <xf numFmtId="0" fontId="35" fillId="0" borderId="13" xfId="3" applyFont="1" applyBorder="1" applyAlignment="1">
      <alignment horizontal="center" vertical="center" wrapText="1"/>
    </xf>
    <xf numFmtId="0" fontId="35" fillId="0" borderId="7" xfId="3" applyFont="1" applyBorder="1" applyAlignment="1">
      <alignment horizontal="center" vertical="center" wrapText="1"/>
    </xf>
    <xf numFmtId="0" fontId="35" fillId="0" borderId="8" xfId="3" applyFont="1" applyBorder="1" applyAlignment="1">
      <alignment horizontal="center" vertical="center" wrapText="1"/>
    </xf>
    <xf numFmtId="0" fontId="35" fillId="0" borderId="5" xfId="3" applyFont="1" applyBorder="1" applyAlignment="1">
      <alignment horizontal="center" vertical="center" wrapText="1"/>
    </xf>
    <xf numFmtId="0" fontId="35" fillId="0" borderId="9" xfId="3" applyFont="1" applyBorder="1" applyAlignment="1">
      <alignment horizontal="center" vertical="center" wrapText="1"/>
    </xf>
    <xf numFmtId="3" fontId="35" fillId="0" borderId="6" xfId="0" applyNumberFormat="1" applyFont="1" applyBorder="1" applyAlignment="1">
      <alignment horizontal="center" vertical="center" wrapText="1"/>
    </xf>
    <xf numFmtId="3" fontId="35" fillId="0" borderId="15" xfId="0" applyNumberFormat="1" applyFont="1" applyBorder="1" applyAlignment="1">
      <alignment horizontal="center" vertical="center" wrapText="1"/>
    </xf>
    <xf numFmtId="3" fontId="35" fillId="0" borderId="8" xfId="0" applyNumberFormat="1" applyFont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21" fillId="2" borderId="0" xfId="0" applyFont="1" applyFill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13" fillId="2" borderId="10" xfId="3" applyFont="1" applyFill="1" applyBorder="1" applyAlignment="1">
      <alignment horizontal="left" vertical="center" wrapText="1"/>
    </xf>
    <xf numFmtId="0" fontId="13" fillId="2" borderId="11" xfId="3" applyFont="1" applyFill="1" applyBorder="1" applyAlignment="1">
      <alignment horizontal="left" vertical="center" wrapText="1"/>
    </xf>
    <xf numFmtId="0" fontId="13" fillId="2" borderId="12" xfId="3" applyFont="1" applyFill="1" applyBorder="1" applyAlignment="1">
      <alignment horizontal="left" vertical="center" wrapText="1"/>
    </xf>
    <xf numFmtId="0" fontId="21" fillId="2" borderId="4" xfId="3" applyFont="1" applyFill="1" applyBorder="1" applyAlignment="1">
      <alignment horizontal="center" vertical="center" wrapText="1"/>
    </xf>
    <xf numFmtId="0" fontId="21" fillId="2" borderId="3" xfId="3" applyFont="1" applyFill="1" applyBorder="1" applyAlignment="1">
      <alignment horizontal="center" vertical="center" wrapText="1"/>
    </xf>
    <xf numFmtId="0" fontId="21" fillId="2" borderId="2" xfId="3" applyFont="1" applyFill="1" applyBorder="1" applyAlignment="1">
      <alignment horizontal="center" vertical="center" wrapText="1"/>
    </xf>
    <xf numFmtId="165" fontId="22" fillId="2" borderId="6" xfId="1" applyNumberFormat="1" applyFont="1" applyFill="1" applyBorder="1" applyAlignment="1">
      <alignment horizontal="center" vertical="center" wrapText="1"/>
    </xf>
    <xf numFmtId="165" fontId="22" fillId="2" borderId="7" xfId="1" applyNumberFormat="1" applyFont="1" applyFill="1" applyBorder="1" applyAlignment="1">
      <alignment horizontal="center" vertical="center" wrapText="1"/>
    </xf>
    <xf numFmtId="165" fontId="22" fillId="2" borderId="8" xfId="1" applyNumberFormat="1" applyFont="1" applyFill="1" applyBorder="1" applyAlignment="1">
      <alignment horizontal="center" vertical="center" wrapText="1"/>
    </xf>
    <xf numFmtId="165" fontId="22" fillId="2" borderId="9" xfId="1" applyNumberFormat="1" applyFont="1" applyFill="1" applyBorder="1" applyAlignment="1">
      <alignment horizontal="center" vertical="center" wrapText="1"/>
    </xf>
    <xf numFmtId="166" fontId="22" fillId="2" borderId="1" xfId="0" applyNumberFormat="1" applyFont="1" applyFill="1" applyBorder="1" applyAlignment="1">
      <alignment horizontal="center" vertical="center" wrapText="1"/>
    </xf>
    <xf numFmtId="0" fontId="17" fillId="2" borderId="0" xfId="3" applyFont="1" applyFill="1" applyAlignment="1">
      <alignment horizontal="center"/>
    </xf>
    <xf numFmtId="0" fontId="19" fillId="2" borderId="0" xfId="3" applyFont="1" applyFill="1" applyAlignment="1">
      <alignment horizontal="center" vertical="center"/>
    </xf>
    <xf numFmtId="0" fontId="20" fillId="2" borderId="0" xfId="3" applyFont="1" applyFill="1" applyAlignment="1">
      <alignment horizontal="center"/>
    </xf>
    <xf numFmtId="0" fontId="21" fillId="2" borderId="1" xfId="3" applyFont="1" applyFill="1" applyBorder="1" applyAlignment="1">
      <alignment horizontal="center" vertical="center" wrapText="1"/>
    </xf>
    <xf numFmtId="0" fontId="22" fillId="2" borderId="4" xfId="3" applyFont="1" applyFill="1" applyBorder="1" applyAlignment="1">
      <alignment horizontal="center" vertical="center" wrapText="1"/>
    </xf>
    <xf numFmtId="0" fontId="22" fillId="2" borderId="3" xfId="3" applyFont="1" applyFill="1" applyBorder="1" applyAlignment="1">
      <alignment horizontal="center" vertical="center" wrapText="1"/>
    </xf>
    <xf numFmtId="0" fontId="22" fillId="2" borderId="2" xfId="3" applyFont="1" applyFill="1" applyBorder="1" applyAlignment="1">
      <alignment horizontal="center" vertical="center" wrapText="1"/>
    </xf>
    <xf numFmtId="0" fontId="22" fillId="2" borderId="1" xfId="3" applyFont="1" applyFill="1" applyBorder="1" applyAlignment="1">
      <alignment horizontal="center" vertical="center" wrapText="1"/>
    </xf>
    <xf numFmtId="0" fontId="22" fillId="2" borderId="6" xfId="3" applyFont="1" applyFill="1" applyBorder="1" applyAlignment="1">
      <alignment horizontal="center" vertical="center" wrapText="1"/>
    </xf>
    <xf numFmtId="0" fontId="22" fillId="2" borderId="8" xfId="3" applyFont="1" applyFill="1" applyBorder="1" applyAlignment="1">
      <alignment horizontal="center" vertical="center" wrapText="1"/>
    </xf>
    <xf numFmtId="0" fontId="22" fillId="2" borderId="7" xfId="3" applyFont="1" applyFill="1" applyBorder="1" applyAlignment="1">
      <alignment horizontal="center" vertical="center" wrapText="1"/>
    </xf>
    <xf numFmtId="0" fontId="22" fillId="2" borderId="9" xfId="3" applyFont="1" applyFill="1" applyBorder="1" applyAlignment="1">
      <alignment horizontal="center" vertical="center" wrapText="1"/>
    </xf>
    <xf numFmtId="3" fontId="22" fillId="2" borderId="1" xfId="0" applyNumberFormat="1" applyFont="1" applyFill="1" applyBorder="1" applyAlignment="1">
      <alignment horizontal="center" vertical="center" wrapText="1"/>
    </xf>
    <xf numFmtId="3" fontId="22" fillId="2" borderId="4" xfId="0" applyNumberFormat="1" applyFont="1" applyFill="1" applyBorder="1" applyAlignment="1">
      <alignment horizontal="center" vertical="center" wrapText="1"/>
    </xf>
    <xf numFmtId="3" fontId="22" fillId="2" borderId="3" xfId="0" applyNumberFormat="1" applyFont="1" applyFill="1" applyBorder="1" applyAlignment="1">
      <alignment horizontal="center" vertical="center" wrapText="1"/>
    </xf>
    <xf numFmtId="3" fontId="22" fillId="2" borderId="2" xfId="0" applyNumberFormat="1" applyFont="1" applyFill="1" applyBorder="1" applyAlignment="1">
      <alignment horizontal="center" vertical="center" wrapText="1"/>
    </xf>
  </cellXfs>
  <cellStyles count="33">
    <cellStyle name="Bình thường 2" xfId="15" xr:uid="{00000000-0005-0000-0000-000000000000}"/>
    <cellStyle name="Comma" xfId="1" builtinId="3"/>
    <cellStyle name="Comma 2" xfId="4" xr:uid="{00000000-0005-0000-0000-000002000000}"/>
    <cellStyle name="Comma 2 2" xfId="16" xr:uid="{00000000-0005-0000-0000-000003000000}"/>
    <cellStyle name="Comma 2 3" xfId="17" xr:uid="{00000000-0005-0000-0000-000004000000}"/>
    <cellStyle name="Comma 3" xfId="9" xr:uid="{00000000-0005-0000-0000-000005000000}"/>
    <cellStyle name="Comma 4" xfId="8" xr:uid="{00000000-0005-0000-0000-000006000000}"/>
    <cellStyle name="Comma 4 2" xfId="18" xr:uid="{00000000-0005-0000-0000-000007000000}"/>
    <cellStyle name="Comma 5" xfId="19" xr:uid="{00000000-0005-0000-0000-000008000000}"/>
    <cellStyle name="Comma 6" xfId="20" xr:uid="{00000000-0005-0000-0000-000009000000}"/>
    <cellStyle name="Comma 7" xfId="21" xr:uid="{00000000-0005-0000-0000-00000A000000}"/>
    <cellStyle name="Normal" xfId="0" builtinId="0"/>
    <cellStyle name="Normal 2" xfId="5" xr:uid="{00000000-0005-0000-0000-00000C000000}"/>
    <cellStyle name="Normal 2 2" xfId="22" xr:uid="{00000000-0005-0000-0000-00000D000000}"/>
    <cellStyle name="Normal 2 3" xfId="23" xr:uid="{00000000-0005-0000-0000-00000E000000}"/>
    <cellStyle name="Normal 2_Thôn Xuân  dang lam" xfId="24" xr:uid="{00000000-0005-0000-0000-00000F000000}"/>
    <cellStyle name="Normal 3" xfId="7" xr:uid="{00000000-0005-0000-0000-000010000000}"/>
    <cellStyle name="Normal 36" xfId="6" xr:uid="{00000000-0005-0000-0000-000011000000}"/>
    <cellStyle name="Normal 36 2" xfId="13" xr:uid="{00000000-0005-0000-0000-000012000000}"/>
    <cellStyle name="Normal 36 2 2" xfId="25" xr:uid="{00000000-0005-0000-0000-000013000000}"/>
    <cellStyle name="Normal 4" xfId="3" xr:uid="{00000000-0005-0000-0000-000014000000}"/>
    <cellStyle name="Normal 5" xfId="11" xr:uid="{00000000-0005-0000-0000-000015000000}"/>
    <cellStyle name="Normal 5 2" xfId="14" xr:uid="{00000000-0005-0000-0000-000016000000}"/>
    <cellStyle name="Normal 5 2 2" xfId="26" xr:uid="{00000000-0005-0000-0000-000017000000}"/>
    <cellStyle name="Normal 5 3" xfId="27" xr:uid="{00000000-0005-0000-0000-000018000000}"/>
    <cellStyle name="Normal 6" xfId="12" xr:uid="{00000000-0005-0000-0000-000019000000}"/>
    <cellStyle name="Normal 6 2" xfId="28" xr:uid="{00000000-0005-0000-0000-00001A000000}"/>
    <cellStyle name="Normal 6 3" xfId="10" xr:uid="{00000000-0005-0000-0000-00001B000000}"/>
    <cellStyle name="Normal 6 4" xfId="29" xr:uid="{00000000-0005-0000-0000-00001C000000}"/>
    <cellStyle name="Normal 7" xfId="30" xr:uid="{00000000-0005-0000-0000-00001D000000}"/>
    <cellStyle name="Percent" xfId="2" builtinId="5"/>
    <cellStyle name="Percent 2" xfId="31" xr:uid="{00000000-0005-0000-0000-00001F000000}"/>
    <cellStyle name="Percent 3" xfId="32" xr:uid="{00000000-0005-0000-0000-00002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S122"/>
  <sheetViews>
    <sheetView tabSelected="1" zoomScale="50" zoomScaleNormal="50" workbookViewId="0">
      <pane ySplit="8" topLeftCell="A9" activePane="bottomLeft" state="frozen"/>
      <selection pane="bottomLeft" activeCell="Q20" sqref="Q20"/>
    </sheetView>
  </sheetViews>
  <sheetFormatPr defaultColWidth="9.140625" defaultRowHeight="20.25"/>
  <cols>
    <col min="1" max="1" width="6.140625" style="198" customWidth="1"/>
    <col min="2" max="2" width="40" style="199" customWidth="1"/>
    <col min="3" max="3" width="11.42578125" style="199" customWidth="1"/>
    <col min="4" max="4" width="12.85546875" style="199" customWidth="1"/>
    <col min="5" max="5" width="12.5703125" style="199" customWidth="1"/>
    <col min="6" max="6" width="10.7109375" style="200" customWidth="1"/>
    <col min="7" max="7" width="9.85546875" style="200" customWidth="1"/>
    <col min="8" max="8" width="13.85546875" style="201" customWidth="1"/>
    <col min="9" max="9" width="10.42578125" style="201" customWidth="1"/>
    <col min="10" max="10" width="13.85546875" style="202" customWidth="1"/>
    <col min="11" max="16" width="17.7109375" style="199" customWidth="1"/>
    <col min="17" max="17" width="19.140625" style="203" customWidth="1"/>
    <col min="18" max="18" width="14.85546875" style="200" customWidth="1"/>
    <col min="19" max="19" width="22.5703125" style="204" customWidth="1"/>
    <col min="20" max="20" width="16" style="202" customWidth="1"/>
    <col min="21" max="21" width="34.42578125" style="205" customWidth="1"/>
    <col min="22" max="22" width="9.140625" style="174" customWidth="1"/>
    <col min="23" max="23" width="9.140625" style="175"/>
    <col min="24" max="24" width="14.85546875" style="175" customWidth="1"/>
    <col min="25" max="245" width="9.140625" style="175"/>
    <col min="246" max="246" width="6.140625" style="175" customWidth="1"/>
    <col min="247" max="247" width="32.140625" style="175" customWidth="1"/>
    <col min="248" max="248" width="8.85546875" style="175" customWidth="1"/>
    <col min="249" max="249" width="6.5703125" style="175" customWidth="1"/>
    <col min="250" max="250" width="14.140625" style="175" customWidth="1"/>
    <col min="251" max="251" width="10.42578125" style="175" customWidth="1"/>
    <col min="252" max="252" width="12.28515625" style="175" customWidth="1"/>
    <col min="253" max="255" width="14.85546875" style="175" customWidth="1"/>
    <col min="256" max="257" width="12.5703125" style="175" customWidth="1"/>
    <col min="258" max="258" width="16.140625" style="175" customWidth="1"/>
    <col min="259" max="259" width="17.140625" style="175" customWidth="1"/>
    <col min="260" max="260" width="13.28515625" style="175" customWidth="1"/>
    <col min="261" max="261" width="22.28515625" style="175" customWidth="1"/>
    <col min="262" max="262" width="22" style="175" customWidth="1"/>
    <col min="263" max="263" width="23.140625" style="175" customWidth="1"/>
    <col min="264" max="264" width="13.140625" style="175" customWidth="1"/>
    <col min="265" max="265" width="9.42578125" style="175" customWidth="1"/>
    <col min="266" max="266" width="15.140625" style="175" customWidth="1"/>
    <col min="267" max="267" width="9.42578125" style="175" customWidth="1"/>
    <col min="268" max="268" width="21.42578125" style="175" customWidth="1"/>
    <col min="269" max="269" width="19.85546875" style="175" customWidth="1"/>
    <col min="270" max="270" width="23.140625" style="175" customWidth="1"/>
    <col min="271" max="271" width="9.85546875" style="175" customWidth="1"/>
    <col min="272" max="272" width="20.140625" style="175" customWidth="1"/>
    <col min="273" max="273" width="25.42578125" style="175" customWidth="1"/>
    <col min="274" max="274" width="24.42578125" style="175" customWidth="1"/>
    <col min="275" max="275" width="14" style="175" customWidth="1"/>
    <col min="276" max="276" width="18" style="175" customWidth="1"/>
    <col min="277" max="277" width="53" style="175" customWidth="1"/>
    <col min="278" max="501" width="9.140625" style="175"/>
    <col min="502" max="502" width="6.140625" style="175" customWidth="1"/>
    <col min="503" max="503" width="32.140625" style="175" customWidth="1"/>
    <col min="504" max="504" width="8.85546875" style="175" customWidth="1"/>
    <col min="505" max="505" width="6.5703125" style="175" customWidth="1"/>
    <col min="506" max="506" width="14.140625" style="175" customWidth="1"/>
    <col min="507" max="507" width="10.42578125" style="175" customWidth="1"/>
    <col min="508" max="508" width="12.28515625" style="175" customWidth="1"/>
    <col min="509" max="511" width="14.85546875" style="175" customWidth="1"/>
    <col min="512" max="513" width="12.5703125" style="175" customWidth="1"/>
    <col min="514" max="514" width="16.140625" style="175" customWidth="1"/>
    <col min="515" max="515" width="17.140625" style="175" customWidth="1"/>
    <col min="516" max="516" width="13.28515625" style="175" customWidth="1"/>
    <col min="517" max="517" width="22.28515625" style="175" customWidth="1"/>
    <col min="518" max="518" width="22" style="175" customWidth="1"/>
    <col min="519" max="519" width="23.140625" style="175" customWidth="1"/>
    <col min="520" max="520" width="13.140625" style="175" customWidth="1"/>
    <col min="521" max="521" width="9.42578125" style="175" customWidth="1"/>
    <col min="522" max="522" width="15.140625" style="175" customWidth="1"/>
    <col min="523" max="523" width="9.42578125" style="175" customWidth="1"/>
    <col min="524" max="524" width="21.42578125" style="175" customWidth="1"/>
    <col min="525" max="525" width="19.85546875" style="175" customWidth="1"/>
    <col min="526" max="526" width="23.140625" style="175" customWidth="1"/>
    <col min="527" max="527" width="9.85546875" style="175" customWidth="1"/>
    <col min="528" max="528" width="20.140625" style="175" customWidth="1"/>
    <col min="529" max="529" width="25.42578125" style="175" customWidth="1"/>
    <col min="530" max="530" width="24.42578125" style="175" customWidth="1"/>
    <col min="531" max="531" width="14" style="175" customWidth="1"/>
    <col min="532" max="532" width="18" style="175" customWidth="1"/>
    <col min="533" max="533" width="53" style="175" customWidth="1"/>
    <col min="534" max="757" width="9.140625" style="175"/>
    <col min="758" max="758" width="6.140625" style="175" customWidth="1"/>
    <col min="759" max="759" width="32.140625" style="175" customWidth="1"/>
    <col min="760" max="760" width="8.85546875" style="175" customWidth="1"/>
    <col min="761" max="761" width="6.5703125" style="175" customWidth="1"/>
    <col min="762" max="762" width="14.140625" style="175" customWidth="1"/>
    <col min="763" max="763" width="10.42578125" style="175" customWidth="1"/>
    <col min="764" max="764" width="12.28515625" style="175" customWidth="1"/>
    <col min="765" max="767" width="14.85546875" style="175" customWidth="1"/>
    <col min="768" max="769" width="12.5703125" style="175" customWidth="1"/>
    <col min="770" max="770" width="16.140625" style="175" customWidth="1"/>
    <col min="771" max="771" width="17.140625" style="175" customWidth="1"/>
    <col min="772" max="772" width="13.28515625" style="175" customWidth="1"/>
    <col min="773" max="773" width="22.28515625" style="175" customWidth="1"/>
    <col min="774" max="774" width="22" style="175" customWidth="1"/>
    <col min="775" max="775" width="23.140625" style="175" customWidth="1"/>
    <col min="776" max="776" width="13.140625" style="175" customWidth="1"/>
    <col min="777" max="777" width="9.42578125" style="175" customWidth="1"/>
    <col min="778" max="778" width="15.140625" style="175" customWidth="1"/>
    <col min="779" max="779" width="9.42578125" style="175" customWidth="1"/>
    <col min="780" max="780" width="21.42578125" style="175" customWidth="1"/>
    <col min="781" max="781" width="19.85546875" style="175" customWidth="1"/>
    <col min="782" max="782" width="23.140625" style="175" customWidth="1"/>
    <col min="783" max="783" width="9.85546875" style="175" customWidth="1"/>
    <col min="784" max="784" width="20.140625" style="175" customWidth="1"/>
    <col min="785" max="785" width="25.42578125" style="175" customWidth="1"/>
    <col min="786" max="786" width="24.42578125" style="175" customWidth="1"/>
    <col min="787" max="787" width="14" style="175" customWidth="1"/>
    <col min="788" max="788" width="18" style="175" customWidth="1"/>
    <col min="789" max="789" width="53" style="175" customWidth="1"/>
    <col min="790" max="1013" width="9.140625" style="175"/>
    <col min="1014" max="1014" width="6.140625" style="175" customWidth="1"/>
    <col min="1015" max="1015" width="32.140625" style="175" customWidth="1"/>
    <col min="1016" max="1016" width="8.85546875" style="175" customWidth="1"/>
    <col min="1017" max="1017" width="6.5703125" style="175" customWidth="1"/>
    <col min="1018" max="1018" width="14.140625" style="175" customWidth="1"/>
    <col min="1019" max="1019" width="10.42578125" style="175" customWidth="1"/>
    <col min="1020" max="1020" width="12.28515625" style="175" customWidth="1"/>
    <col min="1021" max="1023" width="14.85546875" style="175" customWidth="1"/>
    <col min="1024" max="1025" width="12.5703125" style="175" customWidth="1"/>
    <col min="1026" max="1026" width="16.140625" style="175" customWidth="1"/>
    <col min="1027" max="1027" width="17.140625" style="175" customWidth="1"/>
    <col min="1028" max="1028" width="13.28515625" style="175" customWidth="1"/>
    <col min="1029" max="1029" width="22.28515625" style="175" customWidth="1"/>
    <col min="1030" max="1030" width="22" style="175" customWidth="1"/>
    <col min="1031" max="1031" width="23.140625" style="175" customWidth="1"/>
    <col min="1032" max="1032" width="13.140625" style="175" customWidth="1"/>
    <col min="1033" max="1033" width="9.42578125" style="175" customWidth="1"/>
    <col min="1034" max="1034" width="15.140625" style="175" customWidth="1"/>
    <col min="1035" max="1035" width="9.42578125" style="175" customWidth="1"/>
    <col min="1036" max="1036" width="21.42578125" style="175" customWidth="1"/>
    <col min="1037" max="1037" width="19.85546875" style="175" customWidth="1"/>
    <col min="1038" max="1038" width="23.140625" style="175" customWidth="1"/>
    <col min="1039" max="1039" width="9.85546875" style="175" customWidth="1"/>
    <col min="1040" max="1040" width="20.140625" style="175" customWidth="1"/>
    <col min="1041" max="1041" width="25.42578125" style="175" customWidth="1"/>
    <col min="1042" max="1042" width="24.42578125" style="175" customWidth="1"/>
    <col min="1043" max="1043" width="14" style="175" customWidth="1"/>
    <col min="1044" max="1044" width="18" style="175" customWidth="1"/>
    <col min="1045" max="1045" width="53" style="175" customWidth="1"/>
    <col min="1046" max="1269" width="9.140625" style="175"/>
    <col min="1270" max="1270" width="6.140625" style="175" customWidth="1"/>
    <col min="1271" max="1271" width="32.140625" style="175" customWidth="1"/>
    <col min="1272" max="1272" width="8.85546875" style="175" customWidth="1"/>
    <col min="1273" max="1273" width="6.5703125" style="175" customWidth="1"/>
    <col min="1274" max="1274" width="14.140625" style="175" customWidth="1"/>
    <col min="1275" max="1275" width="10.42578125" style="175" customWidth="1"/>
    <col min="1276" max="1276" width="12.28515625" style="175" customWidth="1"/>
    <col min="1277" max="1279" width="14.85546875" style="175" customWidth="1"/>
    <col min="1280" max="1281" width="12.5703125" style="175" customWidth="1"/>
    <col min="1282" max="1282" width="16.140625" style="175" customWidth="1"/>
    <col min="1283" max="1283" width="17.140625" style="175" customWidth="1"/>
    <col min="1284" max="1284" width="13.28515625" style="175" customWidth="1"/>
    <col min="1285" max="1285" width="22.28515625" style="175" customWidth="1"/>
    <col min="1286" max="1286" width="22" style="175" customWidth="1"/>
    <col min="1287" max="1287" width="23.140625" style="175" customWidth="1"/>
    <col min="1288" max="1288" width="13.140625" style="175" customWidth="1"/>
    <col min="1289" max="1289" width="9.42578125" style="175" customWidth="1"/>
    <col min="1290" max="1290" width="15.140625" style="175" customWidth="1"/>
    <col min="1291" max="1291" width="9.42578125" style="175" customWidth="1"/>
    <col min="1292" max="1292" width="21.42578125" style="175" customWidth="1"/>
    <col min="1293" max="1293" width="19.85546875" style="175" customWidth="1"/>
    <col min="1294" max="1294" width="23.140625" style="175" customWidth="1"/>
    <col min="1295" max="1295" width="9.85546875" style="175" customWidth="1"/>
    <col min="1296" max="1296" width="20.140625" style="175" customWidth="1"/>
    <col min="1297" max="1297" width="25.42578125" style="175" customWidth="1"/>
    <col min="1298" max="1298" width="24.42578125" style="175" customWidth="1"/>
    <col min="1299" max="1299" width="14" style="175" customWidth="1"/>
    <col min="1300" max="1300" width="18" style="175" customWidth="1"/>
    <col min="1301" max="1301" width="53" style="175" customWidth="1"/>
    <col min="1302" max="1525" width="9.140625" style="175"/>
    <col min="1526" max="1526" width="6.140625" style="175" customWidth="1"/>
    <col min="1527" max="1527" width="32.140625" style="175" customWidth="1"/>
    <col min="1528" max="1528" width="8.85546875" style="175" customWidth="1"/>
    <col min="1529" max="1529" width="6.5703125" style="175" customWidth="1"/>
    <col min="1530" max="1530" width="14.140625" style="175" customWidth="1"/>
    <col min="1531" max="1531" width="10.42578125" style="175" customWidth="1"/>
    <col min="1532" max="1532" width="12.28515625" style="175" customWidth="1"/>
    <col min="1533" max="1535" width="14.85546875" style="175" customWidth="1"/>
    <col min="1536" max="1537" width="12.5703125" style="175" customWidth="1"/>
    <col min="1538" max="1538" width="16.140625" style="175" customWidth="1"/>
    <col min="1539" max="1539" width="17.140625" style="175" customWidth="1"/>
    <col min="1540" max="1540" width="13.28515625" style="175" customWidth="1"/>
    <col min="1541" max="1541" width="22.28515625" style="175" customWidth="1"/>
    <col min="1542" max="1542" width="22" style="175" customWidth="1"/>
    <col min="1543" max="1543" width="23.140625" style="175" customWidth="1"/>
    <col min="1544" max="1544" width="13.140625" style="175" customWidth="1"/>
    <col min="1545" max="1545" width="9.42578125" style="175" customWidth="1"/>
    <col min="1546" max="1546" width="15.140625" style="175" customWidth="1"/>
    <col min="1547" max="1547" width="9.42578125" style="175" customWidth="1"/>
    <col min="1548" max="1548" width="21.42578125" style="175" customWidth="1"/>
    <col min="1549" max="1549" width="19.85546875" style="175" customWidth="1"/>
    <col min="1550" max="1550" width="23.140625" style="175" customWidth="1"/>
    <col min="1551" max="1551" width="9.85546875" style="175" customWidth="1"/>
    <col min="1552" max="1552" width="20.140625" style="175" customWidth="1"/>
    <col min="1553" max="1553" width="25.42578125" style="175" customWidth="1"/>
    <col min="1554" max="1554" width="24.42578125" style="175" customWidth="1"/>
    <col min="1555" max="1555" width="14" style="175" customWidth="1"/>
    <col min="1556" max="1556" width="18" style="175" customWidth="1"/>
    <col min="1557" max="1557" width="53" style="175" customWidth="1"/>
    <col min="1558" max="1781" width="9.140625" style="175"/>
    <col min="1782" max="1782" width="6.140625" style="175" customWidth="1"/>
    <col min="1783" max="1783" width="32.140625" style="175" customWidth="1"/>
    <col min="1784" max="1784" width="8.85546875" style="175" customWidth="1"/>
    <col min="1785" max="1785" width="6.5703125" style="175" customWidth="1"/>
    <col min="1786" max="1786" width="14.140625" style="175" customWidth="1"/>
    <col min="1787" max="1787" width="10.42578125" style="175" customWidth="1"/>
    <col min="1788" max="1788" width="12.28515625" style="175" customWidth="1"/>
    <col min="1789" max="1791" width="14.85546875" style="175" customWidth="1"/>
    <col min="1792" max="1793" width="12.5703125" style="175" customWidth="1"/>
    <col min="1794" max="1794" width="16.140625" style="175" customWidth="1"/>
    <col min="1795" max="1795" width="17.140625" style="175" customWidth="1"/>
    <col min="1796" max="1796" width="13.28515625" style="175" customWidth="1"/>
    <col min="1797" max="1797" width="22.28515625" style="175" customWidth="1"/>
    <col min="1798" max="1798" width="22" style="175" customWidth="1"/>
    <col min="1799" max="1799" width="23.140625" style="175" customWidth="1"/>
    <col min="1800" max="1800" width="13.140625" style="175" customWidth="1"/>
    <col min="1801" max="1801" width="9.42578125" style="175" customWidth="1"/>
    <col min="1802" max="1802" width="15.140625" style="175" customWidth="1"/>
    <col min="1803" max="1803" width="9.42578125" style="175" customWidth="1"/>
    <col min="1804" max="1804" width="21.42578125" style="175" customWidth="1"/>
    <col min="1805" max="1805" width="19.85546875" style="175" customWidth="1"/>
    <col min="1806" max="1806" width="23.140625" style="175" customWidth="1"/>
    <col min="1807" max="1807" width="9.85546875" style="175" customWidth="1"/>
    <col min="1808" max="1808" width="20.140625" style="175" customWidth="1"/>
    <col min="1809" max="1809" width="25.42578125" style="175" customWidth="1"/>
    <col min="1810" max="1810" width="24.42578125" style="175" customWidth="1"/>
    <col min="1811" max="1811" width="14" style="175" customWidth="1"/>
    <col min="1812" max="1812" width="18" style="175" customWidth="1"/>
    <col min="1813" max="1813" width="53" style="175" customWidth="1"/>
    <col min="1814" max="2037" width="9.140625" style="175"/>
    <col min="2038" max="2038" width="6.140625" style="175" customWidth="1"/>
    <col min="2039" max="2039" width="32.140625" style="175" customWidth="1"/>
    <col min="2040" max="2040" width="8.85546875" style="175" customWidth="1"/>
    <col min="2041" max="2041" width="6.5703125" style="175" customWidth="1"/>
    <col min="2042" max="2042" width="14.140625" style="175" customWidth="1"/>
    <col min="2043" max="2043" width="10.42578125" style="175" customWidth="1"/>
    <col min="2044" max="2044" width="12.28515625" style="175" customWidth="1"/>
    <col min="2045" max="2047" width="14.85546875" style="175" customWidth="1"/>
    <col min="2048" max="2049" width="12.5703125" style="175" customWidth="1"/>
    <col min="2050" max="2050" width="16.140625" style="175" customWidth="1"/>
    <col min="2051" max="2051" width="17.140625" style="175" customWidth="1"/>
    <col min="2052" max="2052" width="13.28515625" style="175" customWidth="1"/>
    <col min="2053" max="2053" width="22.28515625" style="175" customWidth="1"/>
    <col min="2054" max="2054" width="22" style="175" customWidth="1"/>
    <col min="2055" max="2055" width="23.140625" style="175" customWidth="1"/>
    <col min="2056" max="2056" width="13.140625" style="175" customWidth="1"/>
    <col min="2057" max="2057" width="9.42578125" style="175" customWidth="1"/>
    <col min="2058" max="2058" width="15.140625" style="175" customWidth="1"/>
    <col min="2059" max="2059" width="9.42578125" style="175" customWidth="1"/>
    <col min="2060" max="2060" width="21.42578125" style="175" customWidth="1"/>
    <col min="2061" max="2061" width="19.85546875" style="175" customWidth="1"/>
    <col min="2062" max="2062" width="23.140625" style="175" customWidth="1"/>
    <col min="2063" max="2063" width="9.85546875" style="175" customWidth="1"/>
    <col min="2064" max="2064" width="20.140625" style="175" customWidth="1"/>
    <col min="2065" max="2065" width="25.42578125" style="175" customWidth="1"/>
    <col min="2066" max="2066" width="24.42578125" style="175" customWidth="1"/>
    <col min="2067" max="2067" width="14" style="175" customWidth="1"/>
    <col min="2068" max="2068" width="18" style="175" customWidth="1"/>
    <col min="2069" max="2069" width="53" style="175" customWidth="1"/>
    <col min="2070" max="2293" width="9.140625" style="175"/>
    <col min="2294" max="2294" width="6.140625" style="175" customWidth="1"/>
    <col min="2295" max="2295" width="32.140625" style="175" customWidth="1"/>
    <col min="2296" max="2296" width="8.85546875" style="175" customWidth="1"/>
    <col min="2297" max="2297" width="6.5703125" style="175" customWidth="1"/>
    <col min="2298" max="2298" width="14.140625" style="175" customWidth="1"/>
    <col min="2299" max="2299" width="10.42578125" style="175" customWidth="1"/>
    <col min="2300" max="2300" width="12.28515625" style="175" customWidth="1"/>
    <col min="2301" max="2303" width="14.85546875" style="175" customWidth="1"/>
    <col min="2304" max="2305" width="12.5703125" style="175" customWidth="1"/>
    <col min="2306" max="2306" width="16.140625" style="175" customWidth="1"/>
    <col min="2307" max="2307" width="17.140625" style="175" customWidth="1"/>
    <col min="2308" max="2308" width="13.28515625" style="175" customWidth="1"/>
    <col min="2309" max="2309" width="22.28515625" style="175" customWidth="1"/>
    <col min="2310" max="2310" width="22" style="175" customWidth="1"/>
    <col min="2311" max="2311" width="23.140625" style="175" customWidth="1"/>
    <col min="2312" max="2312" width="13.140625" style="175" customWidth="1"/>
    <col min="2313" max="2313" width="9.42578125" style="175" customWidth="1"/>
    <col min="2314" max="2314" width="15.140625" style="175" customWidth="1"/>
    <col min="2315" max="2315" width="9.42578125" style="175" customWidth="1"/>
    <col min="2316" max="2316" width="21.42578125" style="175" customWidth="1"/>
    <col min="2317" max="2317" width="19.85546875" style="175" customWidth="1"/>
    <col min="2318" max="2318" width="23.140625" style="175" customWidth="1"/>
    <col min="2319" max="2319" width="9.85546875" style="175" customWidth="1"/>
    <col min="2320" max="2320" width="20.140625" style="175" customWidth="1"/>
    <col min="2321" max="2321" width="25.42578125" style="175" customWidth="1"/>
    <col min="2322" max="2322" width="24.42578125" style="175" customWidth="1"/>
    <col min="2323" max="2323" width="14" style="175" customWidth="1"/>
    <col min="2324" max="2324" width="18" style="175" customWidth="1"/>
    <col min="2325" max="2325" width="53" style="175" customWidth="1"/>
    <col min="2326" max="2549" width="9.140625" style="175"/>
    <col min="2550" max="2550" width="6.140625" style="175" customWidth="1"/>
    <col min="2551" max="2551" width="32.140625" style="175" customWidth="1"/>
    <col min="2552" max="2552" width="8.85546875" style="175" customWidth="1"/>
    <col min="2553" max="2553" width="6.5703125" style="175" customWidth="1"/>
    <col min="2554" max="2554" width="14.140625" style="175" customWidth="1"/>
    <col min="2555" max="2555" width="10.42578125" style="175" customWidth="1"/>
    <col min="2556" max="2556" width="12.28515625" style="175" customWidth="1"/>
    <col min="2557" max="2559" width="14.85546875" style="175" customWidth="1"/>
    <col min="2560" max="2561" width="12.5703125" style="175" customWidth="1"/>
    <col min="2562" max="2562" width="16.140625" style="175" customWidth="1"/>
    <col min="2563" max="2563" width="17.140625" style="175" customWidth="1"/>
    <col min="2564" max="2564" width="13.28515625" style="175" customWidth="1"/>
    <col min="2565" max="2565" width="22.28515625" style="175" customWidth="1"/>
    <col min="2566" max="2566" width="22" style="175" customWidth="1"/>
    <col min="2567" max="2567" width="23.140625" style="175" customWidth="1"/>
    <col min="2568" max="2568" width="13.140625" style="175" customWidth="1"/>
    <col min="2569" max="2569" width="9.42578125" style="175" customWidth="1"/>
    <col min="2570" max="2570" width="15.140625" style="175" customWidth="1"/>
    <col min="2571" max="2571" width="9.42578125" style="175" customWidth="1"/>
    <col min="2572" max="2572" width="21.42578125" style="175" customWidth="1"/>
    <col min="2573" max="2573" width="19.85546875" style="175" customWidth="1"/>
    <col min="2574" max="2574" width="23.140625" style="175" customWidth="1"/>
    <col min="2575" max="2575" width="9.85546875" style="175" customWidth="1"/>
    <col min="2576" max="2576" width="20.140625" style="175" customWidth="1"/>
    <col min="2577" max="2577" width="25.42578125" style="175" customWidth="1"/>
    <col min="2578" max="2578" width="24.42578125" style="175" customWidth="1"/>
    <col min="2579" max="2579" width="14" style="175" customWidth="1"/>
    <col min="2580" max="2580" width="18" style="175" customWidth="1"/>
    <col min="2581" max="2581" width="53" style="175" customWidth="1"/>
    <col min="2582" max="2805" width="9.140625" style="175"/>
    <col min="2806" max="2806" width="6.140625" style="175" customWidth="1"/>
    <col min="2807" max="2807" width="32.140625" style="175" customWidth="1"/>
    <col min="2808" max="2808" width="8.85546875" style="175" customWidth="1"/>
    <col min="2809" max="2809" width="6.5703125" style="175" customWidth="1"/>
    <col min="2810" max="2810" width="14.140625" style="175" customWidth="1"/>
    <col min="2811" max="2811" width="10.42578125" style="175" customWidth="1"/>
    <col min="2812" max="2812" width="12.28515625" style="175" customWidth="1"/>
    <col min="2813" max="2815" width="14.85546875" style="175" customWidth="1"/>
    <col min="2816" max="2817" width="12.5703125" style="175" customWidth="1"/>
    <col min="2818" max="2818" width="16.140625" style="175" customWidth="1"/>
    <col min="2819" max="2819" width="17.140625" style="175" customWidth="1"/>
    <col min="2820" max="2820" width="13.28515625" style="175" customWidth="1"/>
    <col min="2821" max="2821" width="22.28515625" style="175" customWidth="1"/>
    <col min="2822" max="2822" width="22" style="175" customWidth="1"/>
    <col min="2823" max="2823" width="23.140625" style="175" customWidth="1"/>
    <col min="2824" max="2824" width="13.140625" style="175" customWidth="1"/>
    <col min="2825" max="2825" width="9.42578125" style="175" customWidth="1"/>
    <col min="2826" max="2826" width="15.140625" style="175" customWidth="1"/>
    <col min="2827" max="2827" width="9.42578125" style="175" customWidth="1"/>
    <col min="2828" max="2828" width="21.42578125" style="175" customWidth="1"/>
    <col min="2829" max="2829" width="19.85546875" style="175" customWidth="1"/>
    <col min="2830" max="2830" width="23.140625" style="175" customWidth="1"/>
    <col min="2831" max="2831" width="9.85546875" style="175" customWidth="1"/>
    <col min="2832" max="2832" width="20.140625" style="175" customWidth="1"/>
    <col min="2833" max="2833" width="25.42578125" style="175" customWidth="1"/>
    <col min="2834" max="2834" width="24.42578125" style="175" customWidth="1"/>
    <col min="2835" max="2835" width="14" style="175" customWidth="1"/>
    <col min="2836" max="2836" width="18" style="175" customWidth="1"/>
    <col min="2837" max="2837" width="53" style="175" customWidth="1"/>
    <col min="2838" max="3061" width="9.140625" style="175"/>
    <col min="3062" max="3062" width="6.140625" style="175" customWidth="1"/>
    <col min="3063" max="3063" width="32.140625" style="175" customWidth="1"/>
    <col min="3064" max="3064" width="8.85546875" style="175" customWidth="1"/>
    <col min="3065" max="3065" width="6.5703125" style="175" customWidth="1"/>
    <col min="3066" max="3066" width="14.140625" style="175" customWidth="1"/>
    <col min="3067" max="3067" width="10.42578125" style="175" customWidth="1"/>
    <col min="3068" max="3068" width="12.28515625" style="175" customWidth="1"/>
    <col min="3069" max="3071" width="14.85546875" style="175" customWidth="1"/>
    <col min="3072" max="3073" width="12.5703125" style="175" customWidth="1"/>
    <col min="3074" max="3074" width="16.140625" style="175" customWidth="1"/>
    <col min="3075" max="3075" width="17.140625" style="175" customWidth="1"/>
    <col min="3076" max="3076" width="13.28515625" style="175" customWidth="1"/>
    <col min="3077" max="3077" width="22.28515625" style="175" customWidth="1"/>
    <col min="3078" max="3078" width="22" style="175" customWidth="1"/>
    <col min="3079" max="3079" width="23.140625" style="175" customWidth="1"/>
    <col min="3080" max="3080" width="13.140625" style="175" customWidth="1"/>
    <col min="3081" max="3081" width="9.42578125" style="175" customWidth="1"/>
    <col min="3082" max="3082" width="15.140625" style="175" customWidth="1"/>
    <col min="3083" max="3083" width="9.42578125" style="175" customWidth="1"/>
    <col min="3084" max="3084" width="21.42578125" style="175" customWidth="1"/>
    <col min="3085" max="3085" width="19.85546875" style="175" customWidth="1"/>
    <col min="3086" max="3086" width="23.140625" style="175" customWidth="1"/>
    <col min="3087" max="3087" width="9.85546875" style="175" customWidth="1"/>
    <col min="3088" max="3088" width="20.140625" style="175" customWidth="1"/>
    <col min="3089" max="3089" width="25.42578125" style="175" customWidth="1"/>
    <col min="3090" max="3090" width="24.42578125" style="175" customWidth="1"/>
    <col min="3091" max="3091" width="14" style="175" customWidth="1"/>
    <col min="3092" max="3092" width="18" style="175" customWidth="1"/>
    <col min="3093" max="3093" width="53" style="175" customWidth="1"/>
    <col min="3094" max="3317" width="9.140625" style="175"/>
    <col min="3318" max="3318" width="6.140625" style="175" customWidth="1"/>
    <col min="3319" max="3319" width="32.140625" style="175" customWidth="1"/>
    <col min="3320" max="3320" width="8.85546875" style="175" customWidth="1"/>
    <col min="3321" max="3321" width="6.5703125" style="175" customWidth="1"/>
    <col min="3322" max="3322" width="14.140625" style="175" customWidth="1"/>
    <col min="3323" max="3323" width="10.42578125" style="175" customWidth="1"/>
    <col min="3324" max="3324" width="12.28515625" style="175" customWidth="1"/>
    <col min="3325" max="3327" width="14.85546875" style="175" customWidth="1"/>
    <col min="3328" max="3329" width="12.5703125" style="175" customWidth="1"/>
    <col min="3330" max="3330" width="16.140625" style="175" customWidth="1"/>
    <col min="3331" max="3331" width="17.140625" style="175" customWidth="1"/>
    <col min="3332" max="3332" width="13.28515625" style="175" customWidth="1"/>
    <col min="3333" max="3333" width="22.28515625" style="175" customWidth="1"/>
    <col min="3334" max="3334" width="22" style="175" customWidth="1"/>
    <col min="3335" max="3335" width="23.140625" style="175" customWidth="1"/>
    <col min="3336" max="3336" width="13.140625" style="175" customWidth="1"/>
    <col min="3337" max="3337" width="9.42578125" style="175" customWidth="1"/>
    <col min="3338" max="3338" width="15.140625" style="175" customWidth="1"/>
    <col min="3339" max="3339" width="9.42578125" style="175" customWidth="1"/>
    <col min="3340" max="3340" width="21.42578125" style="175" customWidth="1"/>
    <col min="3341" max="3341" width="19.85546875" style="175" customWidth="1"/>
    <col min="3342" max="3342" width="23.140625" style="175" customWidth="1"/>
    <col min="3343" max="3343" width="9.85546875" style="175" customWidth="1"/>
    <col min="3344" max="3344" width="20.140625" style="175" customWidth="1"/>
    <col min="3345" max="3345" width="25.42578125" style="175" customWidth="1"/>
    <col min="3346" max="3346" width="24.42578125" style="175" customWidth="1"/>
    <col min="3347" max="3347" width="14" style="175" customWidth="1"/>
    <col min="3348" max="3348" width="18" style="175" customWidth="1"/>
    <col min="3349" max="3349" width="53" style="175" customWidth="1"/>
    <col min="3350" max="3573" width="9.140625" style="175"/>
    <col min="3574" max="3574" width="6.140625" style="175" customWidth="1"/>
    <col min="3575" max="3575" width="32.140625" style="175" customWidth="1"/>
    <col min="3576" max="3576" width="8.85546875" style="175" customWidth="1"/>
    <col min="3577" max="3577" width="6.5703125" style="175" customWidth="1"/>
    <col min="3578" max="3578" width="14.140625" style="175" customWidth="1"/>
    <col min="3579" max="3579" width="10.42578125" style="175" customWidth="1"/>
    <col min="3580" max="3580" width="12.28515625" style="175" customWidth="1"/>
    <col min="3581" max="3583" width="14.85546875" style="175" customWidth="1"/>
    <col min="3584" max="3585" width="12.5703125" style="175" customWidth="1"/>
    <col min="3586" max="3586" width="16.140625" style="175" customWidth="1"/>
    <col min="3587" max="3587" width="17.140625" style="175" customWidth="1"/>
    <col min="3588" max="3588" width="13.28515625" style="175" customWidth="1"/>
    <col min="3589" max="3589" width="22.28515625" style="175" customWidth="1"/>
    <col min="3590" max="3590" width="22" style="175" customWidth="1"/>
    <col min="3591" max="3591" width="23.140625" style="175" customWidth="1"/>
    <col min="3592" max="3592" width="13.140625" style="175" customWidth="1"/>
    <col min="3593" max="3593" width="9.42578125" style="175" customWidth="1"/>
    <col min="3594" max="3594" width="15.140625" style="175" customWidth="1"/>
    <col min="3595" max="3595" width="9.42578125" style="175" customWidth="1"/>
    <col min="3596" max="3596" width="21.42578125" style="175" customWidth="1"/>
    <col min="3597" max="3597" width="19.85546875" style="175" customWidth="1"/>
    <col min="3598" max="3598" width="23.140625" style="175" customWidth="1"/>
    <col min="3599" max="3599" width="9.85546875" style="175" customWidth="1"/>
    <col min="3600" max="3600" width="20.140625" style="175" customWidth="1"/>
    <col min="3601" max="3601" width="25.42578125" style="175" customWidth="1"/>
    <col min="3602" max="3602" width="24.42578125" style="175" customWidth="1"/>
    <col min="3603" max="3603" width="14" style="175" customWidth="1"/>
    <col min="3604" max="3604" width="18" style="175" customWidth="1"/>
    <col min="3605" max="3605" width="53" style="175" customWidth="1"/>
    <col min="3606" max="3829" width="9.140625" style="175"/>
    <col min="3830" max="3830" width="6.140625" style="175" customWidth="1"/>
    <col min="3831" max="3831" width="32.140625" style="175" customWidth="1"/>
    <col min="3832" max="3832" width="8.85546875" style="175" customWidth="1"/>
    <col min="3833" max="3833" width="6.5703125" style="175" customWidth="1"/>
    <col min="3834" max="3834" width="14.140625" style="175" customWidth="1"/>
    <col min="3835" max="3835" width="10.42578125" style="175" customWidth="1"/>
    <col min="3836" max="3836" width="12.28515625" style="175" customWidth="1"/>
    <col min="3837" max="3839" width="14.85546875" style="175" customWidth="1"/>
    <col min="3840" max="3841" width="12.5703125" style="175" customWidth="1"/>
    <col min="3842" max="3842" width="16.140625" style="175" customWidth="1"/>
    <col min="3843" max="3843" width="17.140625" style="175" customWidth="1"/>
    <col min="3844" max="3844" width="13.28515625" style="175" customWidth="1"/>
    <col min="3845" max="3845" width="22.28515625" style="175" customWidth="1"/>
    <col min="3846" max="3846" width="22" style="175" customWidth="1"/>
    <col min="3847" max="3847" width="23.140625" style="175" customWidth="1"/>
    <col min="3848" max="3848" width="13.140625" style="175" customWidth="1"/>
    <col min="3849" max="3849" width="9.42578125" style="175" customWidth="1"/>
    <col min="3850" max="3850" width="15.140625" style="175" customWidth="1"/>
    <col min="3851" max="3851" width="9.42578125" style="175" customWidth="1"/>
    <col min="3852" max="3852" width="21.42578125" style="175" customWidth="1"/>
    <col min="3853" max="3853" width="19.85546875" style="175" customWidth="1"/>
    <col min="3854" max="3854" width="23.140625" style="175" customWidth="1"/>
    <col min="3855" max="3855" width="9.85546875" style="175" customWidth="1"/>
    <col min="3856" max="3856" width="20.140625" style="175" customWidth="1"/>
    <col min="3857" max="3857" width="25.42578125" style="175" customWidth="1"/>
    <col min="3858" max="3858" width="24.42578125" style="175" customWidth="1"/>
    <col min="3859" max="3859" width="14" style="175" customWidth="1"/>
    <col min="3860" max="3860" width="18" style="175" customWidth="1"/>
    <col min="3861" max="3861" width="53" style="175" customWidth="1"/>
    <col min="3862" max="4085" width="9.140625" style="175"/>
    <col min="4086" max="4086" width="6.140625" style="175" customWidth="1"/>
    <col min="4087" max="4087" width="32.140625" style="175" customWidth="1"/>
    <col min="4088" max="4088" width="8.85546875" style="175" customWidth="1"/>
    <col min="4089" max="4089" width="6.5703125" style="175" customWidth="1"/>
    <col min="4090" max="4090" width="14.140625" style="175" customWidth="1"/>
    <col min="4091" max="4091" width="10.42578125" style="175" customWidth="1"/>
    <col min="4092" max="4092" width="12.28515625" style="175" customWidth="1"/>
    <col min="4093" max="4095" width="14.85546875" style="175" customWidth="1"/>
    <col min="4096" max="4097" width="12.5703125" style="175" customWidth="1"/>
    <col min="4098" max="4098" width="16.140625" style="175" customWidth="1"/>
    <col min="4099" max="4099" width="17.140625" style="175" customWidth="1"/>
    <col min="4100" max="4100" width="13.28515625" style="175" customWidth="1"/>
    <col min="4101" max="4101" width="22.28515625" style="175" customWidth="1"/>
    <col min="4102" max="4102" width="22" style="175" customWidth="1"/>
    <col min="4103" max="4103" width="23.140625" style="175" customWidth="1"/>
    <col min="4104" max="4104" width="13.140625" style="175" customWidth="1"/>
    <col min="4105" max="4105" width="9.42578125" style="175" customWidth="1"/>
    <col min="4106" max="4106" width="15.140625" style="175" customWidth="1"/>
    <col min="4107" max="4107" width="9.42578125" style="175" customWidth="1"/>
    <col min="4108" max="4108" width="21.42578125" style="175" customWidth="1"/>
    <col min="4109" max="4109" width="19.85546875" style="175" customWidth="1"/>
    <col min="4110" max="4110" width="23.140625" style="175" customWidth="1"/>
    <col min="4111" max="4111" width="9.85546875" style="175" customWidth="1"/>
    <col min="4112" max="4112" width="20.140625" style="175" customWidth="1"/>
    <col min="4113" max="4113" width="25.42578125" style="175" customWidth="1"/>
    <col min="4114" max="4114" width="24.42578125" style="175" customWidth="1"/>
    <col min="4115" max="4115" width="14" style="175" customWidth="1"/>
    <col min="4116" max="4116" width="18" style="175" customWidth="1"/>
    <col min="4117" max="4117" width="53" style="175" customWidth="1"/>
    <col min="4118" max="4341" width="9.140625" style="175"/>
    <col min="4342" max="4342" width="6.140625" style="175" customWidth="1"/>
    <col min="4343" max="4343" width="32.140625" style="175" customWidth="1"/>
    <col min="4344" max="4344" width="8.85546875" style="175" customWidth="1"/>
    <col min="4345" max="4345" width="6.5703125" style="175" customWidth="1"/>
    <col min="4346" max="4346" width="14.140625" style="175" customWidth="1"/>
    <col min="4347" max="4347" width="10.42578125" style="175" customWidth="1"/>
    <col min="4348" max="4348" width="12.28515625" style="175" customWidth="1"/>
    <col min="4349" max="4351" width="14.85546875" style="175" customWidth="1"/>
    <col min="4352" max="4353" width="12.5703125" style="175" customWidth="1"/>
    <col min="4354" max="4354" width="16.140625" style="175" customWidth="1"/>
    <col min="4355" max="4355" width="17.140625" style="175" customWidth="1"/>
    <col min="4356" max="4356" width="13.28515625" style="175" customWidth="1"/>
    <col min="4357" max="4357" width="22.28515625" style="175" customWidth="1"/>
    <col min="4358" max="4358" width="22" style="175" customWidth="1"/>
    <col min="4359" max="4359" width="23.140625" style="175" customWidth="1"/>
    <col min="4360" max="4360" width="13.140625" style="175" customWidth="1"/>
    <col min="4361" max="4361" width="9.42578125" style="175" customWidth="1"/>
    <col min="4362" max="4362" width="15.140625" style="175" customWidth="1"/>
    <col min="4363" max="4363" width="9.42578125" style="175" customWidth="1"/>
    <col min="4364" max="4364" width="21.42578125" style="175" customWidth="1"/>
    <col min="4365" max="4365" width="19.85546875" style="175" customWidth="1"/>
    <col min="4366" max="4366" width="23.140625" style="175" customWidth="1"/>
    <col min="4367" max="4367" width="9.85546875" style="175" customWidth="1"/>
    <col min="4368" max="4368" width="20.140625" style="175" customWidth="1"/>
    <col min="4369" max="4369" width="25.42578125" style="175" customWidth="1"/>
    <col min="4370" max="4370" width="24.42578125" style="175" customWidth="1"/>
    <col min="4371" max="4371" width="14" style="175" customWidth="1"/>
    <col min="4372" max="4372" width="18" style="175" customWidth="1"/>
    <col min="4373" max="4373" width="53" style="175" customWidth="1"/>
    <col min="4374" max="4597" width="9.140625" style="175"/>
    <col min="4598" max="4598" width="6.140625" style="175" customWidth="1"/>
    <col min="4599" max="4599" width="32.140625" style="175" customWidth="1"/>
    <col min="4600" max="4600" width="8.85546875" style="175" customWidth="1"/>
    <col min="4601" max="4601" width="6.5703125" style="175" customWidth="1"/>
    <col min="4602" max="4602" width="14.140625" style="175" customWidth="1"/>
    <col min="4603" max="4603" width="10.42578125" style="175" customWidth="1"/>
    <col min="4604" max="4604" width="12.28515625" style="175" customWidth="1"/>
    <col min="4605" max="4607" width="14.85546875" style="175" customWidth="1"/>
    <col min="4608" max="4609" width="12.5703125" style="175" customWidth="1"/>
    <col min="4610" max="4610" width="16.140625" style="175" customWidth="1"/>
    <col min="4611" max="4611" width="17.140625" style="175" customWidth="1"/>
    <col min="4612" max="4612" width="13.28515625" style="175" customWidth="1"/>
    <col min="4613" max="4613" width="22.28515625" style="175" customWidth="1"/>
    <col min="4614" max="4614" width="22" style="175" customWidth="1"/>
    <col min="4615" max="4615" width="23.140625" style="175" customWidth="1"/>
    <col min="4616" max="4616" width="13.140625" style="175" customWidth="1"/>
    <col min="4617" max="4617" width="9.42578125" style="175" customWidth="1"/>
    <col min="4618" max="4618" width="15.140625" style="175" customWidth="1"/>
    <col min="4619" max="4619" width="9.42578125" style="175" customWidth="1"/>
    <col min="4620" max="4620" width="21.42578125" style="175" customWidth="1"/>
    <col min="4621" max="4621" width="19.85546875" style="175" customWidth="1"/>
    <col min="4622" max="4622" width="23.140625" style="175" customWidth="1"/>
    <col min="4623" max="4623" width="9.85546875" style="175" customWidth="1"/>
    <col min="4624" max="4624" width="20.140625" style="175" customWidth="1"/>
    <col min="4625" max="4625" width="25.42578125" style="175" customWidth="1"/>
    <col min="4626" max="4626" width="24.42578125" style="175" customWidth="1"/>
    <col min="4627" max="4627" width="14" style="175" customWidth="1"/>
    <col min="4628" max="4628" width="18" style="175" customWidth="1"/>
    <col min="4629" max="4629" width="53" style="175" customWidth="1"/>
    <col min="4630" max="4853" width="9.140625" style="175"/>
    <col min="4854" max="4854" width="6.140625" style="175" customWidth="1"/>
    <col min="4855" max="4855" width="32.140625" style="175" customWidth="1"/>
    <col min="4856" max="4856" width="8.85546875" style="175" customWidth="1"/>
    <col min="4857" max="4857" width="6.5703125" style="175" customWidth="1"/>
    <col min="4858" max="4858" width="14.140625" style="175" customWidth="1"/>
    <col min="4859" max="4859" width="10.42578125" style="175" customWidth="1"/>
    <col min="4860" max="4860" width="12.28515625" style="175" customWidth="1"/>
    <col min="4861" max="4863" width="14.85546875" style="175" customWidth="1"/>
    <col min="4864" max="4865" width="12.5703125" style="175" customWidth="1"/>
    <col min="4866" max="4866" width="16.140625" style="175" customWidth="1"/>
    <col min="4867" max="4867" width="17.140625" style="175" customWidth="1"/>
    <col min="4868" max="4868" width="13.28515625" style="175" customWidth="1"/>
    <col min="4869" max="4869" width="22.28515625" style="175" customWidth="1"/>
    <col min="4870" max="4870" width="22" style="175" customWidth="1"/>
    <col min="4871" max="4871" width="23.140625" style="175" customWidth="1"/>
    <col min="4872" max="4872" width="13.140625" style="175" customWidth="1"/>
    <col min="4873" max="4873" width="9.42578125" style="175" customWidth="1"/>
    <col min="4874" max="4874" width="15.140625" style="175" customWidth="1"/>
    <col min="4875" max="4875" width="9.42578125" style="175" customWidth="1"/>
    <col min="4876" max="4876" width="21.42578125" style="175" customWidth="1"/>
    <col min="4877" max="4877" width="19.85546875" style="175" customWidth="1"/>
    <col min="4878" max="4878" width="23.140625" style="175" customWidth="1"/>
    <col min="4879" max="4879" width="9.85546875" style="175" customWidth="1"/>
    <col min="4880" max="4880" width="20.140625" style="175" customWidth="1"/>
    <col min="4881" max="4881" width="25.42578125" style="175" customWidth="1"/>
    <col min="4882" max="4882" width="24.42578125" style="175" customWidth="1"/>
    <col min="4883" max="4883" width="14" style="175" customWidth="1"/>
    <col min="4884" max="4884" width="18" style="175" customWidth="1"/>
    <col min="4885" max="4885" width="53" style="175" customWidth="1"/>
    <col min="4886" max="5109" width="9.140625" style="175"/>
    <col min="5110" max="5110" width="6.140625" style="175" customWidth="1"/>
    <col min="5111" max="5111" width="32.140625" style="175" customWidth="1"/>
    <col min="5112" max="5112" width="8.85546875" style="175" customWidth="1"/>
    <col min="5113" max="5113" width="6.5703125" style="175" customWidth="1"/>
    <col min="5114" max="5114" width="14.140625" style="175" customWidth="1"/>
    <col min="5115" max="5115" width="10.42578125" style="175" customWidth="1"/>
    <col min="5116" max="5116" width="12.28515625" style="175" customWidth="1"/>
    <col min="5117" max="5119" width="14.85546875" style="175" customWidth="1"/>
    <col min="5120" max="5121" width="12.5703125" style="175" customWidth="1"/>
    <col min="5122" max="5122" width="16.140625" style="175" customWidth="1"/>
    <col min="5123" max="5123" width="17.140625" style="175" customWidth="1"/>
    <col min="5124" max="5124" width="13.28515625" style="175" customWidth="1"/>
    <col min="5125" max="5125" width="22.28515625" style="175" customWidth="1"/>
    <col min="5126" max="5126" width="22" style="175" customWidth="1"/>
    <col min="5127" max="5127" width="23.140625" style="175" customWidth="1"/>
    <col min="5128" max="5128" width="13.140625" style="175" customWidth="1"/>
    <col min="5129" max="5129" width="9.42578125" style="175" customWidth="1"/>
    <col min="5130" max="5130" width="15.140625" style="175" customWidth="1"/>
    <col min="5131" max="5131" width="9.42578125" style="175" customWidth="1"/>
    <col min="5132" max="5132" width="21.42578125" style="175" customWidth="1"/>
    <col min="5133" max="5133" width="19.85546875" style="175" customWidth="1"/>
    <col min="5134" max="5134" width="23.140625" style="175" customWidth="1"/>
    <col min="5135" max="5135" width="9.85546875" style="175" customWidth="1"/>
    <col min="5136" max="5136" width="20.140625" style="175" customWidth="1"/>
    <col min="5137" max="5137" width="25.42578125" style="175" customWidth="1"/>
    <col min="5138" max="5138" width="24.42578125" style="175" customWidth="1"/>
    <col min="5139" max="5139" width="14" style="175" customWidth="1"/>
    <col min="5140" max="5140" width="18" style="175" customWidth="1"/>
    <col min="5141" max="5141" width="53" style="175" customWidth="1"/>
    <col min="5142" max="5365" width="9.140625" style="175"/>
    <col min="5366" max="5366" width="6.140625" style="175" customWidth="1"/>
    <col min="5367" max="5367" width="32.140625" style="175" customWidth="1"/>
    <col min="5368" max="5368" width="8.85546875" style="175" customWidth="1"/>
    <col min="5369" max="5369" width="6.5703125" style="175" customWidth="1"/>
    <col min="5370" max="5370" width="14.140625" style="175" customWidth="1"/>
    <col min="5371" max="5371" width="10.42578125" style="175" customWidth="1"/>
    <col min="5372" max="5372" width="12.28515625" style="175" customWidth="1"/>
    <col min="5373" max="5375" width="14.85546875" style="175" customWidth="1"/>
    <col min="5376" max="5377" width="12.5703125" style="175" customWidth="1"/>
    <col min="5378" max="5378" width="16.140625" style="175" customWidth="1"/>
    <col min="5379" max="5379" width="17.140625" style="175" customWidth="1"/>
    <col min="5380" max="5380" width="13.28515625" style="175" customWidth="1"/>
    <col min="5381" max="5381" width="22.28515625" style="175" customWidth="1"/>
    <col min="5382" max="5382" width="22" style="175" customWidth="1"/>
    <col min="5383" max="5383" width="23.140625" style="175" customWidth="1"/>
    <col min="5384" max="5384" width="13.140625" style="175" customWidth="1"/>
    <col min="5385" max="5385" width="9.42578125" style="175" customWidth="1"/>
    <col min="5386" max="5386" width="15.140625" style="175" customWidth="1"/>
    <col min="5387" max="5387" width="9.42578125" style="175" customWidth="1"/>
    <col min="5388" max="5388" width="21.42578125" style="175" customWidth="1"/>
    <col min="5389" max="5389" width="19.85546875" style="175" customWidth="1"/>
    <col min="5390" max="5390" width="23.140625" style="175" customWidth="1"/>
    <col min="5391" max="5391" width="9.85546875" style="175" customWidth="1"/>
    <col min="5392" max="5392" width="20.140625" style="175" customWidth="1"/>
    <col min="5393" max="5393" width="25.42578125" style="175" customWidth="1"/>
    <col min="5394" max="5394" width="24.42578125" style="175" customWidth="1"/>
    <col min="5395" max="5395" width="14" style="175" customWidth="1"/>
    <col min="5396" max="5396" width="18" style="175" customWidth="1"/>
    <col min="5397" max="5397" width="53" style="175" customWidth="1"/>
    <col min="5398" max="5621" width="9.140625" style="175"/>
    <col min="5622" max="5622" width="6.140625" style="175" customWidth="1"/>
    <col min="5623" max="5623" width="32.140625" style="175" customWidth="1"/>
    <col min="5624" max="5624" width="8.85546875" style="175" customWidth="1"/>
    <col min="5625" max="5625" width="6.5703125" style="175" customWidth="1"/>
    <col min="5626" max="5626" width="14.140625" style="175" customWidth="1"/>
    <col min="5627" max="5627" width="10.42578125" style="175" customWidth="1"/>
    <col min="5628" max="5628" width="12.28515625" style="175" customWidth="1"/>
    <col min="5629" max="5631" width="14.85546875" style="175" customWidth="1"/>
    <col min="5632" max="5633" width="12.5703125" style="175" customWidth="1"/>
    <col min="5634" max="5634" width="16.140625" style="175" customWidth="1"/>
    <col min="5635" max="5635" width="17.140625" style="175" customWidth="1"/>
    <col min="5636" max="5636" width="13.28515625" style="175" customWidth="1"/>
    <col min="5637" max="5637" width="22.28515625" style="175" customWidth="1"/>
    <col min="5638" max="5638" width="22" style="175" customWidth="1"/>
    <col min="5639" max="5639" width="23.140625" style="175" customWidth="1"/>
    <col min="5640" max="5640" width="13.140625" style="175" customWidth="1"/>
    <col min="5641" max="5641" width="9.42578125" style="175" customWidth="1"/>
    <col min="5642" max="5642" width="15.140625" style="175" customWidth="1"/>
    <col min="5643" max="5643" width="9.42578125" style="175" customWidth="1"/>
    <col min="5644" max="5644" width="21.42578125" style="175" customWidth="1"/>
    <col min="5645" max="5645" width="19.85546875" style="175" customWidth="1"/>
    <col min="5646" max="5646" width="23.140625" style="175" customWidth="1"/>
    <col min="5647" max="5647" width="9.85546875" style="175" customWidth="1"/>
    <col min="5648" max="5648" width="20.140625" style="175" customWidth="1"/>
    <col min="5649" max="5649" width="25.42578125" style="175" customWidth="1"/>
    <col min="5650" max="5650" width="24.42578125" style="175" customWidth="1"/>
    <col min="5651" max="5651" width="14" style="175" customWidth="1"/>
    <col min="5652" max="5652" width="18" style="175" customWidth="1"/>
    <col min="5653" max="5653" width="53" style="175" customWidth="1"/>
    <col min="5654" max="5877" width="9.140625" style="175"/>
    <col min="5878" max="5878" width="6.140625" style="175" customWidth="1"/>
    <col min="5879" max="5879" width="32.140625" style="175" customWidth="1"/>
    <col min="5880" max="5880" width="8.85546875" style="175" customWidth="1"/>
    <col min="5881" max="5881" width="6.5703125" style="175" customWidth="1"/>
    <col min="5882" max="5882" width="14.140625" style="175" customWidth="1"/>
    <col min="5883" max="5883" width="10.42578125" style="175" customWidth="1"/>
    <col min="5884" max="5884" width="12.28515625" style="175" customWidth="1"/>
    <col min="5885" max="5887" width="14.85546875" style="175" customWidth="1"/>
    <col min="5888" max="5889" width="12.5703125" style="175" customWidth="1"/>
    <col min="5890" max="5890" width="16.140625" style="175" customWidth="1"/>
    <col min="5891" max="5891" width="17.140625" style="175" customWidth="1"/>
    <col min="5892" max="5892" width="13.28515625" style="175" customWidth="1"/>
    <col min="5893" max="5893" width="22.28515625" style="175" customWidth="1"/>
    <col min="5894" max="5894" width="22" style="175" customWidth="1"/>
    <col min="5895" max="5895" width="23.140625" style="175" customWidth="1"/>
    <col min="5896" max="5896" width="13.140625" style="175" customWidth="1"/>
    <col min="5897" max="5897" width="9.42578125" style="175" customWidth="1"/>
    <col min="5898" max="5898" width="15.140625" style="175" customWidth="1"/>
    <col min="5899" max="5899" width="9.42578125" style="175" customWidth="1"/>
    <col min="5900" max="5900" width="21.42578125" style="175" customWidth="1"/>
    <col min="5901" max="5901" width="19.85546875" style="175" customWidth="1"/>
    <col min="5902" max="5902" width="23.140625" style="175" customWidth="1"/>
    <col min="5903" max="5903" width="9.85546875" style="175" customWidth="1"/>
    <col min="5904" max="5904" width="20.140625" style="175" customWidth="1"/>
    <col min="5905" max="5905" width="25.42578125" style="175" customWidth="1"/>
    <col min="5906" max="5906" width="24.42578125" style="175" customWidth="1"/>
    <col min="5907" max="5907" width="14" style="175" customWidth="1"/>
    <col min="5908" max="5908" width="18" style="175" customWidth="1"/>
    <col min="5909" max="5909" width="53" style="175" customWidth="1"/>
    <col min="5910" max="6133" width="9.140625" style="175"/>
    <col min="6134" max="6134" width="6.140625" style="175" customWidth="1"/>
    <col min="6135" max="6135" width="32.140625" style="175" customWidth="1"/>
    <col min="6136" max="6136" width="8.85546875" style="175" customWidth="1"/>
    <col min="6137" max="6137" width="6.5703125" style="175" customWidth="1"/>
    <col min="6138" max="6138" width="14.140625" style="175" customWidth="1"/>
    <col min="6139" max="6139" width="10.42578125" style="175" customWidth="1"/>
    <col min="6140" max="6140" width="12.28515625" style="175" customWidth="1"/>
    <col min="6141" max="6143" width="14.85546875" style="175" customWidth="1"/>
    <col min="6144" max="6145" width="12.5703125" style="175" customWidth="1"/>
    <col min="6146" max="6146" width="16.140625" style="175" customWidth="1"/>
    <col min="6147" max="6147" width="17.140625" style="175" customWidth="1"/>
    <col min="6148" max="6148" width="13.28515625" style="175" customWidth="1"/>
    <col min="6149" max="6149" width="22.28515625" style="175" customWidth="1"/>
    <col min="6150" max="6150" width="22" style="175" customWidth="1"/>
    <col min="6151" max="6151" width="23.140625" style="175" customWidth="1"/>
    <col min="6152" max="6152" width="13.140625" style="175" customWidth="1"/>
    <col min="6153" max="6153" width="9.42578125" style="175" customWidth="1"/>
    <col min="6154" max="6154" width="15.140625" style="175" customWidth="1"/>
    <col min="6155" max="6155" width="9.42578125" style="175" customWidth="1"/>
    <col min="6156" max="6156" width="21.42578125" style="175" customWidth="1"/>
    <col min="6157" max="6157" width="19.85546875" style="175" customWidth="1"/>
    <col min="6158" max="6158" width="23.140625" style="175" customWidth="1"/>
    <col min="6159" max="6159" width="9.85546875" style="175" customWidth="1"/>
    <col min="6160" max="6160" width="20.140625" style="175" customWidth="1"/>
    <col min="6161" max="6161" width="25.42578125" style="175" customWidth="1"/>
    <col min="6162" max="6162" width="24.42578125" style="175" customWidth="1"/>
    <col min="6163" max="6163" width="14" style="175" customWidth="1"/>
    <col min="6164" max="6164" width="18" style="175" customWidth="1"/>
    <col min="6165" max="6165" width="53" style="175" customWidth="1"/>
    <col min="6166" max="6389" width="9.140625" style="175"/>
    <col min="6390" max="6390" width="6.140625" style="175" customWidth="1"/>
    <col min="6391" max="6391" width="32.140625" style="175" customWidth="1"/>
    <col min="6392" max="6392" width="8.85546875" style="175" customWidth="1"/>
    <col min="6393" max="6393" width="6.5703125" style="175" customWidth="1"/>
    <col min="6394" max="6394" width="14.140625" style="175" customWidth="1"/>
    <col min="6395" max="6395" width="10.42578125" style="175" customWidth="1"/>
    <col min="6396" max="6396" width="12.28515625" style="175" customWidth="1"/>
    <col min="6397" max="6399" width="14.85546875" style="175" customWidth="1"/>
    <col min="6400" max="6401" width="12.5703125" style="175" customWidth="1"/>
    <col min="6402" max="6402" width="16.140625" style="175" customWidth="1"/>
    <col min="6403" max="6403" width="17.140625" style="175" customWidth="1"/>
    <col min="6404" max="6404" width="13.28515625" style="175" customWidth="1"/>
    <col min="6405" max="6405" width="22.28515625" style="175" customWidth="1"/>
    <col min="6406" max="6406" width="22" style="175" customWidth="1"/>
    <col min="6407" max="6407" width="23.140625" style="175" customWidth="1"/>
    <col min="6408" max="6408" width="13.140625" style="175" customWidth="1"/>
    <col min="6409" max="6409" width="9.42578125" style="175" customWidth="1"/>
    <col min="6410" max="6410" width="15.140625" style="175" customWidth="1"/>
    <col min="6411" max="6411" width="9.42578125" style="175" customWidth="1"/>
    <col min="6412" max="6412" width="21.42578125" style="175" customWidth="1"/>
    <col min="6413" max="6413" width="19.85546875" style="175" customWidth="1"/>
    <col min="6414" max="6414" width="23.140625" style="175" customWidth="1"/>
    <col min="6415" max="6415" width="9.85546875" style="175" customWidth="1"/>
    <col min="6416" max="6416" width="20.140625" style="175" customWidth="1"/>
    <col min="6417" max="6417" width="25.42578125" style="175" customWidth="1"/>
    <col min="6418" max="6418" width="24.42578125" style="175" customWidth="1"/>
    <col min="6419" max="6419" width="14" style="175" customWidth="1"/>
    <col min="6420" max="6420" width="18" style="175" customWidth="1"/>
    <col min="6421" max="6421" width="53" style="175" customWidth="1"/>
    <col min="6422" max="6645" width="9.140625" style="175"/>
    <col min="6646" max="6646" width="6.140625" style="175" customWidth="1"/>
    <col min="6647" max="6647" width="32.140625" style="175" customWidth="1"/>
    <col min="6648" max="6648" width="8.85546875" style="175" customWidth="1"/>
    <col min="6649" max="6649" width="6.5703125" style="175" customWidth="1"/>
    <col min="6650" max="6650" width="14.140625" style="175" customWidth="1"/>
    <col min="6651" max="6651" width="10.42578125" style="175" customWidth="1"/>
    <col min="6652" max="6652" width="12.28515625" style="175" customWidth="1"/>
    <col min="6653" max="6655" width="14.85546875" style="175" customWidth="1"/>
    <col min="6656" max="6657" width="12.5703125" style="175" customWidth="1"/>
    <col min="6658" max="6658" width="16.140625" style="175" customWidth="1"/>
    <col min="6659" max="6659" width="17.140625" style="175" customWidth="1"/>
    <col min="6660" max="6660" width="13.28515625" style="175" customWidth="1"/>
    <col min="6661" max="6661" width="22.28515625" style="175" customWidth="1"/>
    <col min="6662" max="6662" width="22" style="175" customWidth="1"/>
    <col min="6663" max="6663" width="23.140625" style="175" customWidth="1"/>
    <col min="6664" max="6664" width="13.140625" style="175" customWidth="1"/>
    <col min="6665" max="6665" width="9.42578125" style="175" customWidth="1"/>
    <col min="6666" max="6666" width="15.140625" style="175" customWidth="1"/>
    <col min="6667" max="6667" width="9.42578125" style="175" customWidth="1"/>
    <col min="6668" max="6668" width="21.42578125" style="175" customWidth="1"/>
    <col min="6669" max="6669" width="19.85546875" style="175" customWidth="1"/>
    <col min="6670" max="6670" width="23.140625" style="175" customWidth="1"/>
    <col min="6671" max="6671" width="9.85546875" style="175" customWidth="1"/>
    <col min="6672" max="6672" width="20.140625" style="175" customWidth="1"/>
    <col min="6673" max="6673" width="25.42578125" style="175" customWidth="1"/>
    <col min="6674" max="6674" width="24.42578125" style="175" customWidth="1"/>
    <col min="6675" max="6675" width="14" style="175" customWidth="1"/>
    <col min="6676" max="6676" width="18" style="175" customWidth="1"/>
    <col min="6677" max="6677" width="53" style="175" customWidth="1"/>
    <col min="6678" max="6901" width="9.140625" style="175"/>
    <col min="6902" max="6902" width="6.140625" style="175" customWidth="1"/>
    <col min="6903" max="6903" width="32.140625" style="175" customWidth="1"/>
    <col min="6904" max="6904" width="8.85546875" style="175" customWidth="1"/>
    <col min="6905" max="6905" width="6.5703125" style="175" customWidth="1"/>
    <col min="6906" max="6906" width="14.140625" style="175" customWidth="1"/>
    <col min="6907" max="6907" width="10.42578125" style="175" customWidth="1"/>
    <col min="6908" max="6908" width="12.28515625" style="175" customWidth="1"/>
    <col min="6909" max="6911" width="14.85546875" style="175" customWidth="1"/>
    <col min="6912" max="6913" width="12.5703125" style="175" customWidth="1"/>
    <col min="6914" max="6914" width="16.140625" style="175" customWidth="1"/>
    <col min="6915" max="6915" width="17.140625" style="175" customWidth="1"/>
    <col min="6916" max="6916" width="13.28515625" style="175" customWidth="1"/>
    <col min="6917" max="6917" width="22.28515625" style="175" customWidth="1"/>
    <col min="6918" max="6918" width="22" style="175" customWidth="1"/>
    <col min="6919" max="6919" width="23.140625" style="175" customWidth="1"/>
    <col min="6920" max="6920" width="13.140625" style="175" customWidth="1"/>
    <col min="6921" max="6921" width="9.42578125" style="175" customWidth="1"/>
    <col min="6922" max="6922" width="15.140625" style="175" customWidth="1"/>
    <col min="6923" max="6923" width="9.42578125" style="175" customWidth="1"/>
    <col min="6924" max="6924" width="21.42578125" style="175" customWidth="1"/>
    <col min="6925" max="6925" width="19.85546875" style="175" customWidth="1"/>
    <col min="6926" max="6926" width="23.140625" style="175" customWidth="1"/>
    <col min="6927" max="6927" width="9.85546875" style="175" customWidth="1"/>
    <col min="6928" max="6928" width="20.140625" style="175" customWidth="1"/>
    <col min="6929" max="6929" width="25.42578125" style="175" customWidth="1"/>
    <col min="6930" max="6930" width="24.42578125" style="175" customWidth="1"/>
    <col min="6931" max="6931" width="14" style="175" customWidth="1"/>
    <col min="6932" max="6932" width="18" style="175" customWidth="1"/>
    <col min="6933" max="6933" width="53" style="175" customWidth="1"/>
    <col min="6934" max="7157" width="9.140625" style="175"/>
    <col min="7158" max="7158" width="6.140625" style="175" customWidth="1"/>
    <col min="7159" max="7159" width="32.140625" style="175" customWidth="1"/>
    <col min="7160" max="7160" width="8.85546875" style="175" customWidth="1"/>
    <col min="7161" max="7161" width="6.5703125" style="175" customWidth="1"/>
    <col min="7162" max="7162" width="14.140625" style="175" customWidth="1"/>
    <col min="7163" max="7163" width="10.42578125" style="175" customWidth="1"/>
    <col min="7164" max="7164" width="12.28515625" style="175" customWidth="1"/>
    <col min="7165" max="7167" width="14.85546875" style="175" customWidth="1"/>
    <col min="7168" max="7169" width="12.5703125" style="175" customWidth="1"/>
    <col min="7170" max="7170" width="16.140625" style="175" customWidth="1"/>
    <col min="7171" max="7171" width="17.140625" style="175" customWidth="1"/>
    <col min="7172" max="7172" width="13.28515625" style="175" customWidth="1"/>
    <col min="7173" max="7173" width="22.28515625" style="175" customWidth="1"/>
    <col min="7174" max="7174" width="22" style="175" customWidth="1"/>
    <col min="7175" max="7175" width="23.140625" style="175" customWidth="1"/>
    <col min="7176" max="7176" width="13.140625" style="175" customWidth="1"/>
    <col min="7177" max="7177" width="9.42578125" style="175" customWidth="1"/>
    <col min="7178" max="7178" width="15.140625" style="175" customWidth="1"/>
    <col min="7179" max="7179" width="9.42578125" style="175" customWidth="1"/>
    <col min="7180" max="7180" width="21.42578125" style="175" customWidth="1"/>
    <col min="7181" max="7181" width="19.85546875" style="175" customWidth="1"/>
    <col min="7182" max="7182" width="23.140625" style="175" customWidth="1"/>
    <col min="7183" max="7183" width="9.85546875" style="175" customWidth="1"/>
    <col min="7184" max="7184" width="20.140625" style="175" customWidth="1"/>
    <col min="7185" max="7185" width="25.42578125" style="175" customWidth="1"/>
    <col min="7186" max="7186" width="24.42578125" style="175" customWidth="1"/>
    <col min="7187" max="7187" width="14" style="175" customWidth="1"/>
    <col min="7188" max="7188" width="18" style="175" customWidth="1"/>
    <col min="7189" max="7189" width="53" style="175" customWidth="1"/>
    <col min="7190" max="7413" width="9.140625" style="175"/>
    <col min="7414" max="7414" width="6.140625" style="175" customWidth="1"/>
    <col min="7415" max="7415" width="32.140625" style="175" customWidth="1"/>
    <col min="7416" max="7416" width="8.85546875" style="175" customWidth="1"/>
    <col min="7417" max="7417" width="6.5703125" style="175" customWidth="1"/>
    <col min="7418" max="7418" width="14.140625" style="175" customWidth="1"/>
    <col min="7419" max="7419" width="10.42578125" style="175" customWidth="1"/>
    <col min="7420" max="7420" width="12.28515625" style="175" customWidth="1"/>
    <col min="7421" max="7423" width="14.85546875" style="175" customWidth="1"/>
    <col min="7424" max="7425" width="12.5703125" style="175" customWidth="1"/>
    <col min="7426" max="7426" width="16.140625" style="175" customWidth="1"/>
    <col min="7427" max="7427" width="17.140625" style="175" customWidth="1"/>
    <col min="7428" max="7428" width="13.28515625" style="175" customWidth="1"/>
    <col min="7429" max="7429" width="22.28515625" style="175" customWidth="1"/>
    <col min="7430" max="7430" width="22" style="175" customWidth="1"/>
    <col min="7431" max="7431" width="23.140625" style="175" customWidth="1"/>
    <col min="7432" max="7432" width="13.140625" style="175" customWidth="1"/>
    <col min="7433" max="7433" width="9.42578125" style="175" customWidth="1"/>
    <col min="7434" max="7434" width="15.140625" style="175" customWidth="1"/>
    <col min="7435" max="7435" width="9.42578125" style="175" customWidth="1"/>
    <col min="7436" max="7436" width="21.42578125" style="175" customWidth="1"/>
    <col min="7437" max="7437" width="19.85546875" style="175" customWidth="1"/>
    <col min="7438" max="7438" width="23.140625" style="175" customWidth="1"/>
    <col min="7439" max="7439" width="9.85546875" style="175" customWidth="1"/>
    <col min="7440" max="7440" width="20.140625" style="175" customWidth="1"/>
    <col min="7441" max="7441" width="25.42578125" style="175" customWidth="1"/>
    <col min="7442" max="7442" width="24.42578125" style="175" customWidth="1"/>
    <col min="7443" max="7443" width="14" style="175" customWidth="1"/>
    <col min="7444" max="7444" width="18" style="175" customWidth="1"/>
    <col min="7445" max="7445" width="53" style="175" customWidth="1"/>
    <col min="7446" max="7669" width="9.140625" style="175"/>
    <col min="7670" max="7670" width="6.140625" style="175" customWidth="1"/>
    <col min="7671" max="7671" width="32.140625" style="175" customWidth="1"/>
    <col min="7672" max="7672" width="8.85546875" style="175" customWidth="1"/>
    <col min="7673" max="7673" width="6.5703125" style="175" customWidth="1"/>
    <col min="7674" max="7674" width="14.140625" style="175" customWidth="1"/>
    <col min="7675" max="7675" width="10.42578125" style="175" customWidth="1"/>
    <col min="7676" max="7676" width="12.28515625" style="175" customWidth="1"/>
    <col min="7677" max="7679" width="14.85546875" style="175" customWidth="1"/>
    <col min="7680" max="7681" width="12.5703125" style="175" customWidth="1"/>
    <col min="7682" max="7682" width="16.140625" style="175" customWidth="1"/>
    <col min="7683" max="7683" width="17.140625" style="175" customWidth="1"/>
    <col min="7684" max="7684" width="13.28515625" style="175" customWidth="1"/>
    <col min="7685" max="7685" width="22.28515625" style="175" customWidth="1"/>
    <col min="7686" max="7686" width="22" style="175" customWidth="1"/>
    <col min="7687" max="7687" width="23.140625" style="175" customWidth="1"/>
    <col min="7688" max="7688" width="13.140625" style="175" customWidth="1"/>
    <col min="7689" max="7689" width="9.42578125" style="175" customWidth="1"/>
    <col min="7690" max="7690" width="15.140625" style="175" customWidth="1"/>
    <col min="7691" max="7691" width="9.42578125" style="175" customWidth="1"/>
    <col min="7692" max="7692" width="21.42578125" style="175" customWidth="1"/>
    <col min="7693" max="7693" width="19.85546875" style="175" customWidth="1"/>
    <col min="7694" max="7694" width="23.140625" style="175" customWidth="1"/>
    <col min="7695" max="7695" width="9.85546875" style="175" customWidth="1"/>
    <col min="7696" max="7696" width="20.140625" style="175" customWidth="1"/>
    <col min="7697" max="7697" width="25.42578125" style="175" customWidth="1"/>
    <col min="7698" max="7698" width="24.42578125" style="175" customWidth="1"/>
    <col min="7699" max="7699" width="14" style="175" customWidth="1"/>
    <col min="7700" max="7700" width="18" style="175" customWidth="1"/>
    <col min="7701" max="7701" width="53" style="175" customWidth="1"/>
    <col min="7702" max="7925" width="9.140625" style="175"/>
    <col min="7926" max="7926" width="6.140625" style="175" customWidth="1"/>
    <col min="7927" max="7927" width="32.140625" style="175" customWidth="1"/>
    <col min="7928" max="7928" width="8.85546875" style="175" customWidth="1"/>
    <col min="7929" max="7929" width="6.5703125" style="175" customWidth="1"/>
    <col min="7930" max="7930" width="14.140625" style="175" customWidth="1"/>
    <col min="7931" max="7931" width="10.42578125" style="175" customWidth="1"/>
    <col min="7932" max="7932" width="12.28515625" style="175" customWidth="1"/>
    <col min="7933" max="7935" width="14.85546875" style="175" customWidth="1"/>
    <col min="7936" max="7937" width="12.5703125" style="175" customWidth="1"/>
    <col min="7938" max="7938" width="16.140625" style="175" customWidth="1"/>
    <col min="7939" max="7939" width="17.140625" style="175" customWidth="1"/>
    <col min="7940" max="7940" width="13.28515625" style="175" customWidth="1"/>
    <col min="7941" max="7941" width="22.28515625" style="175" customWidth="1"/>
    <col min="7942" max="7942" width="22" style="175" customWidth="1"/>
    <col min="7943" max="7943" width="23.140625" style="175" customWidth="1"/>
    <col min="7944" max="7944" width="13.140625" style="175" customWidth="1"/>
    <col min="7945" max="7945" width="9.42578125" style="175" customWidth="1"/>
    <col min="7946" max="7946" width="15.140625" style="175" customWidth="1"/>
    <col min="7947" max="7947" width="9.42578125" style="175" customWidth="1"/>
    <col min="7948" max="7948" width="21.42578125" style="175" customWidth="1"/>
    <col min="7949" max="7949" width="19.85546875" style="175" customWidth="1"/>
    <col min="7950" max="7950" width="23.140625" style="175" customWidth="1"/>
    <col min="7951" max="7951" width="9.85546875" style="175" customWidth="1"/>
    <col min="7952" max="7952" width="20.140625" style="175" customWidth="1"/>
    <col min="7953" max="7953" width="25.42578125" style="175" customWidth="1"/>
    <col min="7954" max="7954" width="24.42578125" style="175" customWidth="1"/>
    <col min="7955" max="7955" width="14" style="175" customWidth="1"/>
    <col min="7956" max="7956" width="18" style="175" customWidth="1"/>
    <col min="7957" max="7957" width="53" style="175" customWidth="1"/>
    <col min="7958" max="8181" width="9.140625" style="175"/>
    <col min="8182" max="8182" width="6.140625" style="175" customWidth="1"/>
    <col min="8183" max="8183" width="32.140625" style="175" customWidth="1"/>
    <col min="8184" max="8184" width="8.85546875" style="175" customWidth="1"/>
    <col min="8185" max="8185" width="6.5703125" style="175" customWidth="1"/>
    <col min="8186" max="8186" width="14.140625" style="175" customWidth="1"/>
    <col min="8187" max="8187" width="10.42578125" style="175" customWidth="1"/>
    <col min="8188" max="8188" width="12.28515625" style="175" customWidth="1"/>
    <col min="8189" max="8191" width="14.85546875" style="175" customWidth="1"/>
    <col min="8192" max="8193" width="12.5703125" style="175" customWidth="1"/>
    <col min="8194" max="8194" width="16.140625" style="175" customWidth="1"/>
    <col min="8195" max="8195" width="17.140625" style="175" customWidth="1"/>
    <col min="8196" max="8196" width="13.28515625" style="175" customWidth="1"/>
    <col min="8197" max="8197" width="22.28515625" style="175" customWidth="1"/>
    <col min="8198" max="8198" width="22" style="175" customWidth="1"/>
    <col min="8199" max="8199" width="23.140625" style="175" customWidth="1"/>
    <col min="8200" max="8200" width="13.140625" style="175" customWidth="1"/>
    <col min="8201" max="8201" width="9.42578125" style="175" customWidth="1"/>
    <col min="8202" max="8202" width="15.140625" style="175" customWidth="1"/>
    <col min="8203" max="8203" width="9.42578125" style="175" customWidth="1"/>
    <col min="8204" max="8204" width="21.42578125" style="175" customWidth="1"/>
    <col min="8205" max="8205" width="19.85546875" style="175" customWidth="1"/>
    <col min="8206" max="8206" width="23.140625" style="175" customWidth="1"/>
    <col min="8207" max="8207" width="9.85546875" style="175" customWidth="1"/>
    <col min="8208" max="8208" width="20.140625" style="175" customWidth="1"/>
    <col min="8209" max="8209" width="25.42578125" style="175" customWidth="1"/>
    <col min="8210" max="8210" width="24.42578125" style="175" customWidth="1"/>
    <col min="8211" max="8211" width="14" style="175" customWidth="1"/>
    <col min="8212" max="8212" width="18" style="175" customWidth="1"/>
    <col min="8213" max="8213" width="53" style="175" customWidth="1"/>
    <col min="8214" max="8437" width="9.140625" style="175"/>
    <col min="8438" max="8438" width="6.140625" style="175" customWidth="1"/>
    <col min="8439" max="8439" width="32.140625" style="175" customWidth="1"/>
    <col min="8440" max="8440" width="8.85546875" style="175" customWidth="1"/>
    <col min="8441" max="8441" width="6.5703125" style="175" customWidth="1"/>
    <col min="8442" max="8442" width="14.140625" style="175" customWidth="1"/>
    <col min="8443" max="8443" width="10.42578125" style="175" customWidth="1"/>
    <col min="8444" max="8444" width="12.28515625" style="175" customWidth="1"/>
    <col min="8445" max="8447" width="14.85546875" style="175" customWidth="1"/>
    <col min="8448" max="8449" width="12.5703125" style="175" customWidth="1"/>
    <col min="8450" max="8450" width="16.140625" style="175" customWidth="1"/>
    <col min="8451" max="8451" width="17.140625" style="175" customWidth="1"/>
    <col min="8452" max="8452" width="13.28515625" style="175" customWidth="1"/>
    <col min="8453" max="8453" width="22.28515625" style="175" customWidth="1"/>
    <col min="8454" max="8454" width="22" style="175" customWidth="1"/>
    <col min="8455" max="8455" width="23.140625" style="175" customWidth="1"/>
    <col min="8456" max="8456" width="13.140625" style="175" customWidth="1"/>
    <col min="8457" max="8457" width="9.42578125" style="175" customWidth="1"/>
    <col min="8458" max="8458" width="15.140625" style="175" customWidth="1"/>
    <col min="8459" max="8459" width="9.42578125" style="175" customWidth="1"/>
    <col min="8460" max="8460" width="21.42578125" style="175" customWidth="1"/>
    <col min="8461" max="8461" width="19.85546875" style="175" customWidth="1"/>
    <col min="8462" max="8462" width="23.140625" style="175" customWidth="1"/>
    <col min="8463" max="8463" width="9.85546875" style="175" customWidth="1"/>
    <col min="8464" max="8464" width="20.140625" style="175" customWidth="1"/>
    <col min="8465" max="8465" width="25.42578125" style="175" customWidth="1"/>
    <col min="8466" max="8466" width="24.42578125" style="175" customWidth="1"/>
    <col min="8467" max="8467" width="14" style="175" customWidth="1"/>
    <col min="8468" max="8468" width="18" style="175" customWidth="1"/>
    <col min="8469" max="8469" width="53" style="175" customWidth="1"/>
    <col min="8470" max="8693" width="9.140625" style="175"/>
    <col min="8694" max="8694" width="6.140625" style="175" customWidth="1"/>
    <col min="8695" max="8695" width="32.140625" style="175" customWidth="1"/>
    <col min="8696" max="8696" width="8.85546875" style="175" customWidth="1"/>
    <col min="8697" max="8697" width="6.5703125" style="175" customWidth="1"/>
    <col min="8698" max="8698" width="14.140625" style="175" customWidth="1"/>
    <col min="8699" max="8699" width="10.42578125" style="175" customWidth="1"/>
    <col min="8700" max="8700" width="12.28515625" style="175" customWidth="1"/>
    <col min="8701" max="8703" width="14.85546875" style="175" customWidth="1"/>
    <col min="8704" max="8705" width="12.5703125" style="175" customWidth="1"/>
    <col min="8706" max="8706" width="16.140625" style="175" customWidth="1"/>
    <col min="8707" max="8707" width="17.140625" style="175" customWidth="1"/>
    <col min="8708" max="8708" width="13.28515625" style="175" customWidth="1"/>
    <col min="8709" max="8709" width="22.28515625" style="175" customWidth="1"/>
    <col min="8710" max="8710" width="22" style="175" customWidth="1"/>
    <col min="8711" max="8711" width="23.140625" style="175" customWidth="1"/>
    <col min="8712" max="8712" width="13.140625" style="175" customWidth="1"/>
    <col min="8713" max="8713" width="9.42578125" style="175" customWidth="1"/>
    <col min="8714" max="8714" width="15.140625" style="175" customWidth="1"/>
    <col min="8715" max="8715" width="9.42578125" style="175" customWidth="1"/>
    <col min="8716" max="8716" width="21.42578125" style="175" customWidth="1"/>
    <col min="8717" max="8717" width="19.85546875" style="175" customWidth="1"/>
    <col min="8718" max="8718" width="23.140625" style="175" customWidth="1"/>
    <col min="8719" max="8719" width="9.85546875" style="175" customWidth="1"/>
    <col min="8720" max="8720" width="20.140625" style="175" customWidth="1"/>
    <col min="8721" max="8721" width="25.42578125" style="175" customWidth="1"/>
    <col min="8722" max="8722" width="24.42578125" style="175" customWidth="1"/>
    <col min="8723" max="8723" width="14" style="175" customWidth="1"/>
    <col min="8724" max="8724" width="18" style="175" customWidth="1"/>
    <col min="8725" max="8725" width="53" style="175" customWidth="1"/>
    <col min="8726" max="8949" width="9.140625" style="175"/>
    <col min="8950" max="8950" width="6.140625" style="175" customWidth="1"/>
    <col min="8951" max="8951" width="32.140625" style="175" customWidth="1"/>
    <col min="8952" max="8952" width="8.85546875" style="175" customWidth="1"/>
    <col min="8953" max="8953" width="6.5703125" style="175" customWidth="1"/>
    <col min="8954" max="8954" width="14.140625" style="175" customWidth="1"/>
    <col min="8955" max="8955" width="10.42578125" style="175" customWidth="1"/>
    <col min="8956" max="8956" width="12.28515625" style="175" customWidth="1"/>
    <col min="8957" max="8959" width="14.85546875" style="175" customWidth="1"/>
    <col min="8960" max="8961" width="12.5703125" style="175" customWidth="1"/>
    <col min="8962" max="8962" width="16.140625" style="175" customWidth="1"/>
    <col min="8963" max="8963" width="17.140625" style="175" customWidth="1"/>
    <col min="8964" max="8964" width="13.28515625" style="175" customWidth="1"/>
    <col min="8965" max="8965" width="22.28515625" style="175" customWidth="1"/>
    <col min="8966" max="8966" width="22" style="175" customWidth="1"/>
    <col min="8967" max="8967" width="23.140625" style="175" customWidth="1"/>
    <col min="8968" max="8968" width="13.140625" style="175" customWidth="1"/>
    <col min="8969" max="8969" width="9.42578125" style="175" customWidth="1"/>
    <col min="8970" max="8970" width="15.140625" style="175" customWidth="1"/>
    <col min="8971" max="8971" width="9.42578125" style="175" customWidth="1"/>
    <col min="8972" max="8972" width="21.42578125" style="175" customWidth="1"/>
    <col min="8973" max="8973" width="19.85546875" style="175" customWidth="1"/>
    <col min="8974" max="8974" width="23.140625" style="175" customWidth="1"/>
    <col min="8975" max="8975" width="9.85546875" style="175" customWidth="1"/>
    <col min="8976" max="8976" width="20.140625" style="175" customWidth="1"/>
    <col min="8977" max="8977" width="25.42578125" style="175" customWidth="1"/>
    <col min="8978" max="8978" width="24.42578125" style="175" customWidth="1"/>
    <col min="8979" max="8979" width="14" style="175" customWidth="1"/>
    <col min="8980" max="8980" width="18" style="175" customWidth="1"/>
    <col min="8981" max="8981" width="53" style="175" customWidth="1"/>
    <col min="8982" max="9205" width="9.140625" style="175"/>
    <col min="9206" max="9206" width="6.140625" style="175" customWidth="1"/>
    <col min="9207" max="9207" width="32.140625" style="175" customWidth="1"/>
    <col min="9208" max="9208" width="8.85546875" style="175" customWidth="1"/>
    <col min="9209" max="9209" width="6.5703125" style="175" customWidth="1"/>
    <col min="9210" max="9210" width="14.140625" style="175" customWidth="1"/>
    <col min="9211" max="9211" width="10.42578125" style="175" customWidth="1"/>
    <col min="9212" max="9212" width="12.28515625" style="175" customWidth="1"/>
    <col min="9213" max="9215" width="14.85546875" style="175" customWidth="1"/>
    <col min="9216" max="9217" width="12.5703125" style="175" customWidth="1"/>
    <col min="9218" max="9218" width="16.140625" style="175" customWidth="1"/>
    <col min="9219" max="9219" width="17.140625" style="175" customWidth="1"/>
    <col min="9220" max="9220" width="13.28515625" style="175" customWidth="1"/>
    <col min="9221" max="9221" width="22.28515625" style="175" customWidth="1"/>
    <col min="9222" max="9222" width="22" style="175" customWidth="1"/>
    <col min="9223" max="9223" width="23.140625" style="175" customWidth="1"/>
    <col min="9224" max="9224" width="13.140625" style="175" customWidth="1"/>
    <col min="9225" max="9225" width="9.42578125" style="175" customWidth="1"/>
    <col min="9226" max="9226" width="15.140625" style="175" customWidth="1"/>
    <col min="9227" max="9227" width="9.42578125" style="175" customWidth="1"/>
    <col min="9228" max="9228" width="21.42578125" style="175" customWidth="1"/>
    <col min="9229" max="9229" width="19.85546875" style="175" customWidth="1"/>
    <col min="9230" max="9230" width="23.140625" style="175" customWidth="1"/>
    <col min="9231" max="9231" width="9.85546875" style="175" customWidth="1"/>
    <col min="9232" max="9232" width="20.140625" style="175" customWidth="1"/>
    <col min="9233" max="9233" width="25.42578125" style="175" customWidth="1"/>
    <col min="9234" max="9234" width="24.42578125" style="175" customWidth="1"/>
    <col min="9235" max="9235" width="14" style="175" customWidth="1"/>
    <col min="9236" max="9236" width="18" style="175" customWidth="1"/>
    <col min="9237" max="9237" width="53" style="175" customWidth="1"/>
    <col min="9238" max="9461" width="9.140625" style="175"/>
    <col min="9462" max="9462" width="6.140625" style="175" customWidth="1"/>
    <col min="9463" max="9463" width="32.140625" style="175" customWidth="1"/>
    <col min="9464" max="9464" width="8.85546875" style="175" customWidth="1"/>
    <col min="9465" max="9465" width="6.5703125" style="175" customWidth="1"/>
    <col min="9466" max="9466" width="14.140625" style="175" customWidth="1"/>
    <col min="9467" max="9467" width="10.42578125" style="175" customWidth="1"/>
    <col min="9468" max="9468" width="12.28515625" style="175" customWidth="1"/>
    <col min="9469" max="9471" width="14.85546875" style="175" customWidth="1"/>
    <col min="9472" max="9473" width="12.5703125" style="175" customWidth="1"/>
    <col min="9474" max="9474" width="16.140625" style="175" customWidth="1"/>
    <col min="9475" max="9475" width="17.140625" style="175" customWidth="1"/>
    <col min="9476" max="9476" width="13.28515625" style="175" customWidth="1"/>
    <col min="9477" max="9477" width="22.28515625" style="175" customWidth="1"/>
    <col min="9478" max="9478" width="22" style="175" customWidth="1"/>
    <col min="9479" max="9479" width="23.140625" style="175" customWidth="1"/>
    <col min="9480" max="9480" width="13.140625" style="175" customWidth="1"/>
    <col min="9481" max="9481" width="9.42578125" style="175" customWidth="1"/>
    <col min="9482" max="9482" width="15.140625" style="175" customWidth="1"/>
    <col min="9483" max="9483" width="9.42578125" style="175" customWidth="1"/>
    <col min="9484" max="9484" width="21.42578125" style="175" customWidth="1"/>
    <col min="9485" max="9485" width="19.85546875" style="175" customWidth="1"/>
    <col min="9486" max="9486" width="23.140625" style="175" customWidth="1"/>
    <col min="9487" max="9487" width="9.85546875" style="175" customWidth="1"/>
    <col min="9488" max="9488" width="20.140625" style="175" customWidth="1"/>
    <col min="9489" max="9489" width="25.42578125" style="175" customWidth="1"/>
    <col min="9490" max="9490" width="24.42578125" style="175" customWidth="1"/>
    <col min="9491" max="9491" width="14" style="175" customWidth="1"/>
    <col min="9492" max="9492" width="18" style="175" customWidth="1"/>
    <col min="9493" max="9493" width="53" style="175" customWidth="1"/>
    <col min="9494" max="9717" width="9.140625" style="175"/>
    <col min="9718" max="9718" width="6.140625" style="175" customWidth="1"/>
    <col min="9719" max="9719" width="32.140625" style="175" customWidth="1"/>
    <col min="9720" max="9720" width="8.85546875" style="175" customWidth="1"/>
    <col min="9721" max="9721" width="6.5703125" style="175" customWidth="1"/>
    <col min="9722" max="9722" width="14.140625" style="175" customWidth="1"/>
    <col min="9723" max="9723" width="10.42578125" style="175" customWidth="1"/>
    <col min="9724" max="9724" width="12.28515625" style="175" customWidth="1"/>
    <col min="9725" max="9727" width="14.85546875" style="175" customWidth="1"/>
    <col min="9728" max="9729" width="12.5703125" style="175" customWidth="1"/>
    <col min="9730" max="9730" width="16.140625" style="175" customWidth="1"/>
    <col min="9731" max="9731" width="17.140625" style="175" customWidth="1"/>
    <col min="9732" max="9732" width="13.28515625" style="175" customWidth="1"/>
    <col min="9733" max="9733" width="22.28515625" style="175" customWidth="1"/>
    <col min="9734" max="9734" width="22" style="175" customWidth="1"/>
    <col min="9735" max="9735" width="23.140625" style="175" customWidth="1"/>
    <col min="9736" max="9736" width="13.140625" style="175" customWidth="1"/>
    <col min="9737" max="9737" width="9.42578125" style="175" customWidth="1"/>
    <col min="9738" max="9738" width="15.140625" style="175" customWidth="1"/>
    <col min="9739" max="9739" width="9.42578125" style="175" customWidth="1"/>
    <col min="9740" max="9740" width="21.42578125" style="175" customWidth="1"/>
    <col min="9741" max="9741" width="19.85546875" style="175" customWidth="1"/>
    <col min="9742" max="9742" width="23.140625" style="175" customWidth="1"/>
    <col min="9743" max="9743" width="9.85546875" style="175" customWidth="1"/>
    <col min="9744" max="9744" width="20.140625" style="175" customWidth="1"/>
    <col min="9745" max="9745" width="25.42578125" style="175" customWidth="1"/>
    <col min="9746" max="9746" width="24.42578125" style="175" customWidth="1"/>
    <col min="9747" max="9747" width="14" style="175" customWidth="1"/>
    <col min="9748" max="9748" width="18" style="175" customWidth="1"/>
    <col min="9749" max="9749" width="53" style="175" customWidth="1"/>
    <col min="9750" max="9973" width="9.140625" style="175"/>
    <col min="9974" max="9974" width="6.140625" style="175" customWidth="1"/>
    <col min="9975" max="9975" width="32.140625" style="175" customWidth="1"/>
    <col min="9976" max="9976" width="8.85546875" style="175" customWidth="1"/>
    <col min="9977" max="9977" width="6.5703125" style="175" customWidth="1"/>
    <col min="9978" max="9978" width="14.140625" style="175" customWidth="1"/>
    <col min="9979" max="9979" width="10.42578125" style="175" customWidth="1"/>
    <col min="9980" max="9980" width="12.28515625" style="175" customWidth="1"/>
    <col min="9981" max="9983" width="14.85546875" style="175" customWidth="1"/>
    <col min="9984" max="9985" width="12.5703125" style="175" customWidth="1"/>
    <col min="9986" max="9986" width="16.140625" style="175" customWidth="1"/>
    <col min="9987" max="9987" width="17.140625" style="175" customWidth="1"/>
    <col min="9988" max="9988" width="13.28515625" style="175" customWidth="1"/>
    <col min="9989" max="9989" width="22.28515625" style="175" customWidth="1"/>
    <col min="9990" max="9990" width="22" style="175" customWidth="1"/>
    <col min="9991" max="9991" width="23.140625" style="175" customWidth="1"/>
    <col min="9992" max="9992" width="13.140625" style="175" customWidth="1"/>
    <col min="9993" max="9993" width="9.42578125" style="175" customWidth="1"/>
    <col min="9994" max="9994" width="15.140625" style="175" customWidth="1"/>
    <col min="9995" max="9995" width="9.42578125" style="175" customWidth="1"/>
    <col min="9996" max="9996" width="21.42578125" style="175" customWidth="1"/>
    <col min="9997" max="9997" width="19.85546875" style="175" customWidth="1"/>
    <col min="9998" max="9998" width="23.140625" style="175" customWidth="1"/>
    <col min="9999" max="9999" width="9.85546875" style="175" customWidth="1"/>
    <col min="10000" max="10000" width="20.140625" style="175" customWidth="1"/>
    <col min="10001" max="10001" width="25.42578125" style="175" customWidth="1"/>
    <col min="10002" max="10002" width="24.42578125" style="175" customWidth="1"/>
    <col min="10003" max="10003" width="14" style="175" customWidth="1"/>
    <col min="10004" max="10004" width="18" style="175" customWidth="1"/>
    <col min="10005" max="10005" width="53" style="175" customWidth="1"/>
    <col min="10006" max="10229" width="9.140625" style="175"/>
    <col min="10230" max="10230" width="6.140625" style="175" customWidth="1"/>
    <col min="10231" max="10231" width="32.140625" style="175" customWidth="1"/>
    <col min="10232" max="10232" width="8.85546875" style="175" customWidth="1"/>
    <col min="10233" max="10233" width="6.5703125" style="175" customWidth="1"/>
    <col min="10234" max="10234" width="14.140625" style="175" customWidth="1"/>
    <col min="10235" max="10235" width="10.42578125" style="175" customWidth="1"/>
    <col min="10236" max="10236" width="12.28515625" style="175" customWidth="1"/>
    <col min="10237" max="10239" width="14.85546875" style="175" customWidth="1"/>
    <col min="10240" max="10241" width="12.5703125" style="175" customWidth="1"/>
    <col min="10242" max="10242" width="16.140625" style="175" customWidth="1"/>
    <col min="10243" max="10243" width="17.140625" style="175" customWidth="1"/>
    <col min="10244" max="10244" width="13.28515625" style="175" customWidth="1"/>
    <col min="10245" max="10245" width="22.28515625" style="175" customWidth="1"/>
    <col min="10246" max="10246" width="22" style="175" customWidth="1"/>
    <col min="10247" max="10247" width="23.140625" style="175" customWidth="1"/>
    <col min="10248" max="10248" width="13.140625" style="175" customWidth="1"/>
    <col min="10249" max="10249" width="9.42578125" style="175" customWidth="1"/>
    <col min="10250" max="10250" width="15.140625" style="175" customWidth="1"/>
    <col min="10251" max="10251" width="9.42578125" style="175" customWidth="1"/>
    <col min="10252" max="10252" width="21.42578125" style="175" customWidth="1"/>
    <col min="10253" max="10253" width="19.85546875" style="175" customWidth="1"/>
    <col min="10254" max="10254" width="23.140625" style="175" customWidth="1"/>
    <col min="10255" max="10255" width="9.85546875" style="175" customWidth="1"/>
    <col min="10256" max="10256" width="20.140625" style="175" customWidth="1"/>
    <col min="10257" max="10257" width="25.42578125" style="175" customWidth="1"/>
    <col min="10258" max="10258" width="24.42578125" style="175" customWidth="1"/>
    <col min="10259" max="10259" width="14" style="175" customWidth="1"/>
    <col min="10260" max="10260" width="18" style="175" customWidth="1"/>
    <col min="10261" max="10261" width="53" style="175" customWidth="1"/>
    <col min="10262" max="10485" width="9.140625" style="175"/>
    <col min="10486" max="10486" width="6.140625" style="175" customWidth="1"/>
    <col min="10487" max="10487" width="32.140625" style="175" customWidth="1"/>
    <col min="10488" max="10488" width="8.85546875" style="175" customWidth="1"/>
    <col min="10489" max="10489" width="6.5703125" style="175" customWidth="1"/>
    <col min="10490" max="10490" width="14.140625" style="175" customWidth="1"/>
    <col min="10491" max="10491" width="10.42578125" style="175" customWidth="1"/>
    <col min="10492" max="10492" width="12.28515625" style="175" customWidth="1"/>
    <col min="10493" max="10495" width="14.85546875" style="175" customWidth="1"/>
    <col min="10496" max="10497" width="12.5703125" style="175" customWidth="1"/>
    <col min="10498" max="10498" width="16.140625" style="175" customWidth="1"/>
    <col min="10499" max="10499" width="17.140625" style="175" customWidth="1"/>
    <col min="10500" max="10500" width="13.28515625" style="175" customWidth="1"/>
    <col min="10501" max="10501" width="22.28515625" style="175" customWidth="1"/>
    <col min="10502" max="10502" width="22" style="175" customWidth="1"/>
    <col min="10503" max="10503" width="23.140625" style="175" customWidth="1"/>
    <col min="10504" max="10504" width="13.140625" style="175" customWidth="1"/>
    <col min="10505" max="10505" width="9.42578125" style="175" customWidth="1"/>
    <col min="10506" max="10506" width="15.140625" style="175" customWidth="1"/>
    <col min="10507" max="10507" width="9.42578125" style="175" customWidth="1"/>
    <col min="10508" max="10508" width="21.42578125" style="175" customWidth="1"/>
    <col min="10509" max="10509" width="19.85546875" style="175" customWidth="1"/>
    <col min="10510" max="10510" width="23.140625" style="175" customWidth="1"/>
    <col min="10511" max="10511" width="9.85546875" style="175" customWidth="1"/>
    <col min="10512" max="10512" width="20.140625" style="175" customWidth="1"/>
    <col min="10513" max="10513" width="25.42578125" style="175" customWidth="1"/>
    <col min="10514" max="10514" width="24.42578125" style="175" customWidth="1"/>
    <col min="10515" max="10515" width="14" style="175" customWidth="1"/>
    <col min="10516" max="10516" width="18" style="175" customWidth="1"/>
    <col min="10517" max="10517" width="53" style="175" customWidth="1"/>
    <col min="10518" max="10741" width="9.140625" style="175"/>
    <col min="10742" max="10742" width="6.140625" style="175" customWidth="1"/>
    <col min="10743" max="10743" width="32.140625" style="175" customWidth="1"/>
    <col min="10744" max="10744" width="8.85546875" style="175" customWidth="1"/>
    <col min="10745" max="10745" width="6.5703125" style="175" customWidth="1"/>
    <col min="10746" max="10746" width="14.140625" style="175" customWidth="1"/>
    <col min="10747" max="10747" width="10.42578125" style="175" customWidth="1"/>
    <col min="10748" max="10748" width="12.28515625" style="175" customWidth="1"/>
    <col min="10749" max="10751" width="14.85546875" style="175" customWidth="1"/>
    <col min="10752" max="10753" width="12.5703125" style="175" customWidth="1"/>
    <col min="10754" max="10754" width="16.140625" style="175" customWidth="1"/>
    <col min="10755" max="10755" width="17.140625" style="175" customWidth="1"/>
    <col min="10756" max="10756" width="13.28515625" style="175" customWidth="1"/>
    <col min="10757" max="10757" width="22.28515625" style="175" customWidth="1"/>
    <col min="10758" max="10758" width="22" style="175" customWidth="1"/>
    <col min="10759" max="10759" width="23.140625" style="175" customWidth="1"/>
    <col min="10760" max="10760" width="13.140625" style="175" customWidth="1"/>
    <col min="10761" max="10761" width="9.42578125" style="175" customWidth="1"/>
    <col min="10762" max="10762" width="15.140625" style="175" customWidth="1"/>
    <col min="10763" max="10763" width="9.42578125" style="175" customWidth="1"/>
    <col min="10764" max="10764" width="21.42578125" style="175" customWidth="1"/>
    <col min="10765" max="10765" width="19.85546875" style="175" customWidth="1"/>
    <col min="10766" max="10766" width="23.140625" style="175" customWidth="1"/>
    <col min="10767" max="10767" width="9.85546875" style="175" customWidth="1"/>
    <col min="10768" max="10768" width="20.140625" style="175" customWidth="1"/>
    <col min="10769" max="10769" width="25.42578125" style="175" customWidth="1"/>
    <col min="10770" max="10770" width="24.42578125" style="175" customWidth="1"/>
    <col min="10771" max="10771" width="14" style="175" customWidth="1"/>
    <col min="10772" max="10772" width="18" style="175" customWidth="1"/>
    <col min="10773" max="10773" width="53" style="175" customWidth="1"/>
    <col min="10774" max="10997" width="9.140625" style="175"/>
    <col min="10998" max="10998" width="6.140625" style="175" customWidth="1"/>
    <col min="10999" max="10999" width="32.140625" style="175" customWidth="1"/>
    <col min="11000" max="11000" width="8.85546875" style="175" customWidth="1"/>
    <col min="11001" max="11001" width="6.5703125" style="175" customWidth="1"/>
    <col min="11002" max="11002" width="14.140625" style="175" customWidth="1"/>
    <col min="11003" max="11003" width="10.42578125" style="175" customWidth="1"/>
    <col min="11004" max="11004" width="12.28515625" style="175" customWidth="1"/>
    <col min="11005" max="11007" width="14.85546875" style="175" customWidth="1"/>
    <col min="11008" max="11009" width="12.5703125" style="175" customWidth="1"/>
    <col min="11010" max="11010" width="16.140625" style="175" customWidth="1"/>
    <col min="11011" max="11011" width="17.140625" style="175" customWidth="1"/>
    <col min="11012" max="11012" width="13.28515625" style="175" customWidth="1"/>
    <col min="11013" max="11013" width="22.28515625" style="175" customWidth="1"/>
    <col min="11014" max="11014" width="22" style="175" customWidth="1"/>
    <col min="11015" max="11015" width="23.140625" style="175" customWidth="1"/>
    <col min="11016" max="11016" width="13.140625" style="175" customWidth="1"/>
    <col min="11017" max="11017" width="9.42578125" style="175" customWidth="1"/>
    <col min="11018" max="11018" width="15.140625" style="175" customWidth="1"/>
    <col min="11019" max="11019" width="9.42578125" style="175" customWidth="1"/>
    <col min="11020" max="11020" width="21.42578125" style="175" customWidth="1"/>
    <col min="11021" max="11021" width="19.85546875" style="175" customWidth="1"/>
    <col min="11022" max="11022" width="23.140625" style="175" customWidth="1"/>
    <col min="11023" max="11023" width="9.85546875" style="175" customWidth="1"/>
    <col min="11024" max="11024" width="20.140625" style="175" customWidth="1"/>
    <col min="11025" max="11025" width="25.42578125" style="175" customWidth="1"/>
    <col min="11026" max="11026" width="24.42578125" style="175" customWidth="1"/>
    <col min="11027" max="11027" width="14" style="175" customWidth="1"/>
    <col min="11028" max="11028" width="18" style="175" customWidth="1"/>
    <col min="11029" max="11029" width="53" style="175" customWidth="1"/>
    <col min="11030" max="11253" width="9.140625" style="175"/>
    <col min="11254" max="11254" width="6.140625" style="175" customWidth="1"/>
    <col min="11255" max="11255" width="32.140625" style="175" customWidth="1"/>
    <col min="11256" max="11256" width="8.85546875" style="175" customWidth="1"/>
    <col min="11257" max="11257" width="6.5703125" style="175" customWidth="1"/>
    <col min="11258" max="11258" width="14.140625" style="175" customWidth="1"/>
    <col min="11259" max="11259" width="10.42578125" style="175" customWidth="1"/>
    <col min="11260" max="11260" width="12.28515625" style="175" customWidth="1"/>
    <col min="11261" max="11263" width="14.85546875" style="175" customWidth="1"/>
    <col min="11264" max="11265" width="12.5703125" style="175" customWidth="1"/>
    <col min="11266" max="11266" width="16.140625" style="175" customWidth="1"/>
    <col min="11267" max="11267" width="17.140625" style="175" customWidth="1"/>
    <col min="11268" max="11268" width="13.28515625" style="175" customWidth="1"/>
    <col min="11269" max="11269" width="22.28515625" style="175" customWidth="1"/>
    <col min="11270" max="11270" width="22" style="175" customWidth="1"/>
    <col min="11271" max="11271" width="23.140625" style="175" customWidth="1"/>
    <col min="11272" max="11272" width="13.140625" style="175" customWidth="1"/>
    <col min="11273" max="11273" width="9.42578125" style="175" customWidth="1"/>
    <col min="11274" max="11274" width="15.140625" style="175" customWidth="1"/>
    <col min="11275" max="11275" width="9.42578125" style="175" customWidth="1"/>
    <col min="11276" max="11276" width="21.42578125" style="175" customWidth="1"/>
    <col min="11277" max="11277" width="19.85546875" style="175" customWidth="1"/>
    <col min="11278" max="11278" width="23.140625" style="175" customWidth="1"/>
    <col min="11279" max="11279" width="9.85546875" style="175" customWidth="1"/>
    <col min="11280" max="11280" width="20.140625" style="175" customWidth="1"/>
    <col min="11281" max="11281" width="25.42578125" style="175" customWidth="1"/>
    <col min="11282" max="11282" width="24.42578125" style="175" customWidth="1"/>
    <col min="11283" max="11283" width="14" style="175" customWidth="1"/>
    <col min="11284" max="11284" width="18" style="175" customWidth="1"/>
    <col min="11285" max="11285" width="53" style="175" customWidth="1"/>
    <col min="11286" max="11509" width="9.140625" style="175"/>
    <col min="11510" max="11510" width="6.140625" style="175" customWidth="1"/>
    <col min="11511" max="11511" width="32.140625" style="175" customWidth="1"/>
    <col min="11512" max="11512" width="8.85546875" style="175" customWidth="1"/>
    <col min="11513" max="11513" width="6.5703125" style="175" customWidth="1"/>
    <col min="11514" max="11514" width="14.140625" style="175" customWidth="1"/>
    <col min="11515" max="11515" width="10.42578125" style="175" customWidth="1"/>
    <col min="11516" max="11516" width="12.28515625" style="175" customWidth="1"/>
    <col min="11517" max="11519" width="14.85546875" style="175" customWidth="1"/>
    <col min="11520" max="11521" width="12.5703125" style="175" customWidth="1"/>
    <col min="11522" max="11522" width="16.140625" style="175" customWidth="1"/>
    <col min="11523" max="11523" width="17.140625" style="175" customWidth="1"/>
    <col min="11524" max="11524" width="13.28515625" style="175" customWidth="1"/>
    <col min="11525" max="11525" width="22.28515625" style="175" customWidth="1"/>
    <col min="11526" max="11526" width="22" style="175" customWidth="1"/>
    <col min="11527" max="11527" width="23.140625" style="175" customWidth="1"/>
    <col min="11528" max="11528" width="13.140625" style="175" customWidth="1"/>
    <col min="11529" max="11529" width="9.42578125" style="175" customWidth="1"/>
    <col min="11530" max="11530" width="15.140625" style="175" customWidth="1"/>
    <col min="11531" max="11531" width="9.42578125" style="175" customWidth="1"/>
    <col min="11532" max="11532" width="21.42578125" style="175" customWidth="1"/>
    <col min="11533" max="11533" width="19.85546875" style="175" customWidth="1"/>
    <col min="11534" max="11534" width="23.140625" style="175" customWidth="1"/>
    <col min="11535" max="11535" width="9.85546875" style="175" customWidth="1"/>
    <col min="11536" max="11536" width="20.140625" style="175" customWidth="1"/>
    <col min="11537" max="11537" width="25.42578125" style="175" customWidth="1"/>
    <col min="11538" max="11538" width="24.42578125" style="175" customWidth="1"/>
    <col min="11539" max="11539" width="14" style="175" customWidth="1"/>
    <col min="11540" max="11540" width="18" style="175" customWidth="1"/>
    <col min="11541" max="11541" width="53" style="175" customWidth="1"/>
    <col min="11542" max="11765" width="9.140625" style="175"/>
    <col min="11766" max="11766" width="6.140625" style="175" customWidth="1"/>
    <col min="11767" max="11767" width="32.140625" style="175" customWidth="1"/>
    <col min="11768" max="11768" width="8.85546875" style="175" customWidth="1"/>
    <col min="11769" max="11769" width="6.5703125" style="175" customWidth="1"/>
    <col min="11770" max="11770" width="14.140625" style="175" customWidth="1"/>
    <col min="11771" max="11771" width="10.42578125" style="175" customWidth="1"/>
    <col min="11772" max="11772" width="12.28515625" style="175" customWidth="1"/>
    <col min="11773" max="11775" width="14.85546875" style="175" customWidth="1"/>
    <col min="11776" max="11777" width="12.5703125" style="175" customWidth="1"/>
    <col min="11778" max="11778" width="16.140625" style="175" customWidth="1"/>
    <col min="11779" max="11779" width="17.140625" style="175" customWidth="1"/>
    <col min="11780" max="11780" width="13.28515625" style="175" customWidth="1"/>
    <col min="11781" max="11781" width="22.28515625" style="175" customWidth="1"/>
    <col min="11782" max="11782" width="22" style="175" customWidth="1"/>
    <col min="11783" max="11783" width="23.140625" style="175" customWidth="1"/>
    <col min="11784" max="11784" width="13.140625" style="175" customWidth="1"/>
    <col min="11785" max="11785" width="9.42578125" style="175" customWidth="1"/>
    <col min="11786" max="11786" width="15.140625" style="175" customWidth="1"/>
    <col min="11787" max="11787" width="9.42578125" style="175" customWidth="1"/>
    <col min="11788" max="11788" width="21.42578125" style="175" customWidth="1"/>
    <col min="11789" max="11789" width="19.85546875" style="175" customWidth="1"/>
    <col min="11790" max="11790" width="23.140625" style="175" customWidth="1"/>
    <col min="11791" max="11791" width="9.85546875" style="175" customWidth="1"/>
    <col min="11792" max="11792" width="20.140625" style="175" customWidth="1"/>
    <col min="11793" max="11793" width="25.42578125" style="175" customWidth="1"/>
    <col min="11794" max="11794" width="24.42578125" style="175" customWidth="1"/>
    <col min="11795" max="11795" width="14" style="175" customWidth="1"/>
    <col min="11796" max="11796" width="18" style="175" customWidth="1"/>
    <col min="11797" max="11797" width="53" style="175" customWidth="1"/>
    <col min="11798" max="12021" width="9.140625" style="175"/>
    <col min="12022" max="12022" width="6.140625" style="175" customWidth="1"/>
    <col min="12023" max="12023" width="32.140625" style="175" customWidth="1"/>
    <col min="12024" max="12024" width="8.85546875" style="175" customWidth="1"/>
    <col min="12025" max="12025" width="6.5703125" style="175" customWidth="1"/>
    <col min="12026" max="12026" width="14.140625" style="175" customWidth="1"/>
    <col min="12027" max="12027" width="10.42578125" style="175" customWidth="1"/>
    <col min="12028" max="12028" width="12.28515625" style="175" customWidth="1"/>
    <col min="12029" max="12031" width="14.85546875" style="175" customWidth="1"/>
    <col min="12032" max="12033" width="12.5703125" style="175" customWidth="1"/>
    <col min="12034" max="12034" width="16.140625" style="175" customWidth="1"/>
    <col min="12035" max="12035" width="17.140625" style="175" customWidth="1"/>
    <col min="12036" max="12036" width="13.28515625" style="175" customWidth="1"/>
    <col min="12037" max="12037" width="22.28515625" style="175" customWidth="1"/>
    <col min="12038" max="12038" width="22" style="175" customWidth="1"/>
    <col min="12039" max="12039" width="23.140625" style="175" customWidth="1"/>
    <col min="12040" max="12040" width="13.140625" style="175" customWidth="1"/>
    <col min="12041" max="12041" width="9.42578125" style="175" customWidth="1"/>
    <col min="12042" max="12042" width="15.140625" style="175" customWidth="1"/>
    <col min="12043" max="12043" width="9.42578125" style="175" customWidth="1"/>
    <col min="12044" max="12044" width="21.42578125" style="175" customWidth="1"/>
    <col min="12045" max="12045" width="19.85546875" style="175" customWidth="1"/>
    <col min="12046" max="12046" width="23.140625" style="175" customWidth="1"/>
    <col min="12047" max="12047" width="9.85546875" style="175" customWidth="1"/>
    <col min="12048" max="12048" width="20.140625" style="175" customWidth="1"/>
    <col min="12049" max="12049" width="25.42578125" style="175" customWidth="1"/>
    <col min="12050" max="12050" width="24.42578125" style="175" customWidth="1"/>
    <col min="12051" max="12051" width="14" style="175" customWidth="1"/>
    <col min="12052" max="12052" width="18" style="175" customWidth="1"/>
    <col min="12053" max="12053" width="53" style="175" customWidth="1"/>
    <col min="12054" max="12277" width="9.140625" style="175"/>
    <col min="12278" max="12278" width="6.140625" style="175" customWidth="1"/>
    <col min="12279" max="12279" width="32.140625" style="175" customWidth="1"/>
    <col min="12280" max="12280" width="8.85546875" style="175" customWidth="1"/>
    <col min="12281" max="12281" width="6.5703125" style="175" customWidth="1"/>
    <col min="12282" max="12282" width="14.140625" style="175" customWidth="1"/>
    <col min="12283" max="12283" width="10.42578125" style="175" customWidth="1"/>
    <col min="12284" max="12284" width="12.28515625" style="175" customWidth="1"/>
    <col min="12285" max="12287" width="14.85546875" style="175" customWidth="1"/>
    <col min="12288" max="12289" width="12.5703125" style="175" customWidth="1"/>
    <col min="12290" max="12290" width="16.140625" style="175" customWidth="1"/>
    <col min="12291" max="12291" width="17.140625" style="175" customWidth="1"/>
    <col min="12292" max="12292" width="13.28515625" style="175" customWidth="1"/>
    <col min="12293" max="12293" width="22.28515625" style="175" customWidth="1"/>
    <col min="12294" max="12294" width="22" style="175" customWidth="1"/>
    <col min="12295" max="12295" width="23.140625" style="175" customWidth="1"/>
    <col min="12296" max="12296" width="13.140625" style="175" customWidth="1"/>
    <col min="12297" max="12297" width="9.42578125" style="175" customWidth="1"/>
    <col min="12298" max="12298" width="15.140625" style="175" customWidth="1"/>
    <col min="12299" max="12299" width="9.42578125" style="175" customWidth="1"/>
    <col min="12300" max="12300" width="21.42578125" style="175" customWidth="1"/>
    <col min="12301" max="12301" width="19.85546875" style="175" customWidth="1"/>
    <col min="12302" max="12302" width="23.140625" style="175" customWidth="1"/>
    <col min="12303" max="12303" width="9.85546875" style="175" customWidth="1"/>
    <col min="12304" max="12304" width="20.140625" style="175" customWidth="1"/>
    <col min="12305" max="12305" width="25.42578125" style="175" customWidth="1"/>
    <col min="12306" max="12306" width="24.42578125" style="175" customWidth="1"/>
    <col min="12307" max="12307" width="14" style="175" customWidth="1"/>
    <col min="12308" max="12308" width="18" style="175" customWidth="1"/>
    <col min="12309" max="12309" width="53" style="175" customWidth="1"/>
    <col min="12310" max="12533" width="9.140625" style="175"/>
    <col min="12534" max="12534" width="6.140625" style="175" customWidth="1"/>
    <col min="12535" max="12535" width="32.140625" style="175" customWidth="1"/>
    <col min="12536" max="12536" width="8.85546875" style="175" customWidth="1"/>
    <col min="12537" max="12537" width="6.5703125" style="175" customWidth="1"/>
    <col min="12538" max="12538" width="14.140625" style="175" customWidth="1"/>
    <col min="12539" max="12539" width="10.42578125" style="175" customWidth="1"/>
    <col min="12540" max="12540" width="12.28515625" style="175" customWidth="1"/>
    <col min="12541" max="12543" width="14.85546875" style="175" customWidth="1"/>
    <col min="12544" max="12545" width="12.5703125" style="175" customWidth="1"/>
    <col min="12546" max="12546" width="16.140625" style="175" customWidth="1"/>
    <col min="12547" max="12547" width="17.140625" style="175" customWidth="1"/>
    <col min="12548" max="12548" width="13.28515625" style="175" customWidth="1"/>
    <col min="12549" max="12549" width="22.28515625" style="175" customWidth="1"/>
    <col min="12550" max="12550" width="22" style="175" customWidth="1"/>
    <col min="12551" max="12551" width="23.140625" style="175" customWidth="1"/>
    <col min="12552" max="12552" width="13.140625" style="175" customWidth="1"/>
    <col min="12553" max="12553" width="9.42578125" style="175" customWidth="1"/>
    <col min="12554" max="12554" width="15.140625" style="175" customWidth="1"/>
    <col min="12555" max="12555" width="9.42578125" style="175" customWidth="1"/>
    <col min="12556" max="12556" width="21.42578125" style="175" customWidth="1"/>
    <col min="12557" max="12557" width="19.85546875" style="175" customWidth="1"/>
    <col min="12558" max="12558" width="23.140625" style="175" customWidth="1"/>
    <col min="12559" max="12559" width="9.85546875" style="175" customWidth="1"/>
    <col min="12560" max="12560" width="20.140625" style="175" customWidth="1"/>
    <col min="12561" max="12561" width="25.42578125" style="175" customWidth="1"/>
    <col min="12562" max="12562" width="24.42578125" style="175" customWidth="1"/>
    <col min="12563" max="12563" width="14" style="175" customWidth="1"/>
    <col min="12564" max="12564" width="18" style="175" customWidth="1"/>
    <col min="12565" max="12565" width="53" style="175" customWidth="1"/>
    <col min="12566" max="12789" width="9.140625" style="175"/>
    <col min="12790" max="12790" width="6.140625" style="175" customWidth="1"/>
    <col min="12791" max="12791" width="32.140625" style="175" customWidth="1"/>
    <col min="12792" max="12792" width="8.85546875" style="175" customWidth="1"/>
    <col min="12793" max="12793" width="6.5703125" style="175" customWidth="1"/>
    <col min="12794" max="12794" width="14.140625" style="175" customWidth="1"/>
    <col min="12795" max="12795" width="10.42578125" style="175" customWidth="1"/>
    <col min="12796" max="12796" width="12.28515625" style="175" customWidth="1"/>
    <col min="12797" max="12799" width="14.85546875" style="175" customWidth="1"/>
    <col min="12800" max="12801" width="12.5703125" style="175" customWidth="1"/>
    <col min="12802" max="12802" width="16.140625" style="175" customWidth="1"/>
    <col min="12803" max="12803" width="17.140625" style="175" customWidth="1"/>
    <col min="12804" max="12804" width="13.28515625" style="175" customWidth="1"/>
    <col min="12805" max="12805" width="22.28515625" style="175" customWidth="1"/>
    <col min="12806" max="12806" width="22" style="175" customWidth="1"/>
    <col min="12807" max="12807" width="23.140625" style="175" customWidth="1"/>
    <col min="12808" max="12808" width="13.140625" style="175" customWidth="1"/>
    <col min="12809" max="12809" width="9.42578125" style="175" customWidth="1"/>
    <col min="12810" max="12810" width="15.140625" style="175" customWidth="1"/>
    <col min="12811" max="12811" width="9.42578125" style="175" customWidth="1"/>
    <col min="12812" max="12812" width="21.42578125" style="175" customWidth="1"/>
    <col min="12813" max="12813" width="19.85546875" style="175" customWidth="1"/>
    <col min="12814" max="12814" width="23.140625" style="175" customWidth="1"/>
    <col min="12815" max="12815" width="9.85546875" style="175" customWidth="1"/>
    <col min="12816" max="12816" width="20.140625" style="175" customWidth="1"/>
    <col min="12817" max="12817" width="25.42578125" style="175" customWidth="1"/>
    <col min="12818" max="12818" width="24.42578125" style="175" customWidth="1"/>
    <col min="12819" max="12819" width="14" style="175" customWidth="1"/>
    <col min="12820" max="12820" width="18" style="175" customWidth="1"/>
    <col min="12821" max="12821" width="53" style="175" customWidth="1"/>
    <col min="12822" max="13045" width="9.140625" style="175"/>
    <col min="13046" max="13046" width="6.140625" style="175" customWidth="1"/>
    <col min="13047" max="13047" width="32.140625" style="175" customWidth="1"/>
    <col min="13048" max="13048" width="8.85546875" style="175" customWidth="1"/>
    <col min="13049" max="13049" width="6.5703125" style="175" customWidth="1"/>
    <col min="13050" max="13050" width="14.140625" style="175" customWidth="1"/>
    <col min="13051" max="13051" width="10.42578125" style="175" customWidth="1"/>
    <col min="13052" max="13052" width="12.28515625" style="175" customWidth="1"/>
    <col min="13053" max="13055" width="14.85546875" style="175" customWidth="1"/>
    <col min="13056" max="13057" width="12.5703125" style="175" customWidth="1"/>
    <col min="13058" max="13058" width="16.140625" style="175" customWidth="1"/>
    <col min="13059" max="13059" width="17.140625" style="175" customWidth="1"/>
    <col min="13060" max="13060" width="13.28515625" style="175" customWidth="1"/>
    <col min="13061" max="13061" width="22.28515625" style="175" customWidth="1"/>
    <col min="13062" max="13062" width="22" style="175" customWidth="1"/>
    <col min="13063" max="13063" width="23.140625" style="175" customWidth="1"/>
    <col min="13064" max="13064" width="13.140625" style="175" customWidth="1"/>
    <col min="13065" max="13065" width="9.42578125" style="175" customWidth="1"/>
    <col min="13066" max="13066" width="15.140625" style="175" customWidth="1"/>
    <col min="13067" max="13067" width="9.42578125" style="175" customWidth="1"/>
    <col min="13068" max="13068" width="21.42578125" style="175" customWidth="1"/>
    <col min="13069" max="13069" width="19.85546875" style="175" customWidth="1"/>
    <col min="13070" max="13070" width="23.140625" style="175" customWidth="1"/>
    <col min="13071" max="13071" width="9.85546875" style="175" customWidth="1"/>
    <col min="13072" max="13072" width="20.140625" style="175" customWidth="1"/>
    <col min="13073" max="13073" width="25.42578125" style="175" customWidth="1"/>
    <col min="13074" max="13074" width="24.42578125" style="175" customWidth="1"/>
    <col min="13075" max="13075" width="14" style="175" customWidth="1"/>
    <col min="13076" max="13076" width="18" style="175" customWidth="1"/>
    <col min="13077" max="13077" width="53" style="175" customWidth="1"/>
    <col min="13078" max="13301" width="9.140625" style="175"/>
    <col min="13302" max="13302" width="6.140625" style="175" customWidth="1"/>
    <col min="13303" max="13303" width="32.140625" style="175" customWidth="1"/>
    <col min="13304" max="13304" width="8.85546875" style="175" customWidth="1"/>
    <col min="13305" max="13305" width="6.5703125" style="175" customWidth="1"/>
    <col min="13306" max="13306" width="14.140625" style="175" customWidth="1"/>
    <col min="13307" max="13307" width="10.42578125" style="175" customWidth="1"/>
    <col min="13308" max="13308" width="12.28515625" style="175" customWidth="1"/>
    <col min="13309" max="13311" width="14.85546875" style="175" customWidth="1"/>
    <col min="13312" max="13313" width="12.5703125" style="175" customWidth="1"/>
    <col min="13314" max="13314" width="16.140625" style="175" customWidth="1"/>
    <col min="13315" max="13315" width="17.140625" style="175" customWidth="1"/>
    <col min="13316" max="13316" width="13.28515625" style="175" customWidth="1"/>
    <col min="13317" max="13317" width="22.28515625" style="175" customWidth="1"/>
    <col min="13318" max="13318" width="22" style="175" customWidth="1"/>
    <col min="13319" max="13319" width="23.140625" style="175" customWidth="1"/>
    <col min="13320" max="13320" width="13.140625" style="175" customWidth="1"/>
    <col min="13321" max="13321" width="9.42578125" style="175" customWidth="1"/>
    <col min="13322" max="13322" width="15.140625" style="175" customWidth="1"/>
    <col min="13323" max="13323" width="9.42578125" style="175" customWidth="1"/>
    <col min="13324" max="13324" width="21.42578125" style="175" customWidth="1"/>
    <col min="13325" max="13325" width="19.85546875" style="175" customWidth="1"/>
    <col min="13326" max="13326" width="23.140625" style="175" customWidth="1"/>
    <col min="13327" max="13327" width="9.85546875" style="175" customWidth="1"/>
    <col min="13328" max="13328" width="20.140625" style="175" customWidth="1"/>
    <col min="13329" max="13329" width="25.42578125" style="175" customWidth="1"/>
    <col min="13330" max="13330" width="24.42578125" style="175" customWidth="1"/>
    <col min="13331" max="13331" width="14" style="175" customWidth="1"/>
    <col min="13332" max="13332" width="18" style="175" customWidth="1"/>
    <col min="13333" max="13333" width="53" style="175" customWidth="1"/>
    <col min="13334" max="13557" width="9.140625" style="175"/>
    <col min="13558" max="13558" width="6.140625" style="175" customWidth="1"/>
    <col min="13559" max="13559" width="32.140625" style="175" customWidth="1"/>
    <col min="13560" max="13560" width="8.85546875" style="175" customWidth="1"/>
    <col min="13561" max="13561" width="6.5703125" style="175" customWidth="1"/>
    <col min="13562" max="13562" width="14.140625" style="175" customWidth="1"/>
    <col min="13563" max="13563" width="10.42578125" style="175" customWidth="1"/>
    <col min="13564" max="13564" width="12.28515625" style="175" customWidth="1"/>
    <col min="13565" max="13567" width="14.85546875" style="175" customWidth="1"/>
    <col min="13568" max="13569" width="12.5703125" style="175" customWidth="1"/>
    <col min="13570" max="13570" width="16.140625" style="175" customWidth="1"/>
    <col min="13571" max="13571" width="17.140625" style="175" customWidth="1"/>
    <col min="13572" max="13572" width="13.28515625" style="175" customWidth="1"/>
    <col min="13573" max="13573" width="22.28515625" style="175" customWidth="1"/>
    <col min="13574" max="13574" width="22" style="175" customWidth="1"/>
    <col min="13575" max="13575" width="23.140625" style="175" customWidth="1"/>
    <col min="13576" max="13576" width="13.140625" style="175" customWidth="1"/>
    <col min="13577" max="13577" width="9.42578125" style="175" customWidth="1"/>
    <col min="13578" max="13578" width="15.140625" style="175" customWidth="1"/>
    <col min="13579" max="13579" width="9.42578125" style="175" customWidth="1"/>
    <col min="13580" max="13580" width="21.42578125" style="175" customWidth="1"/>
    <col min="13581" max="13581" width="19.85546875" style="175" customWidth="1"/>
    <col min="13582" max="13582" width="23.140625" style="175" customWidth="1"/>
    <col min="13583" max="13583" width="9.85546875" style="175" customWidth="1"/>
    <col min="13584" max="13584" width="20.140625" style="175" customWidth="1"/>
    <col min="13585" max="13585" width="25.42578125" style="175" customWidth="1"/>
    <col min="13586" max="13586" width="24.42578125" style="175" customWidth="1"/>
    <col min="13587" max="13587" width="14" style="175" customWidth="1"/>
    <col min="13588" max="13588" width="18" style="175" customWidth="1"/>
    <col min="13589" max="13589" width="53" style="175" customWidth="1"/>
    <col min="13590" max="13813" width="9.140625" style="175"/>
    <col min="13814" max="13814" width="6.140625" style="175" customWidth="1"/>
    <col min="13815" max="13815" width="32.140625" style="175" customWidth="1"/>
    <col min="13816" max="13816" width="8.85546875" style="175" customWidth="1"/>
    <col min="13817" max="13817" width="6.5703125" style="175" customWidth="1"/>
    <col min="13818" max="13818" width="14.140625" style="175" customWidth="1"/>
    <col min="13819" max="13819" width="10.42578125" style="175" customWidth="1"/>
    <col min="13820" max="13820" width="12.28515625" style="175" customWidth="1"/>
    <col min="13821" max="13823" width="14.85546875" style="175" customWidth="1"/>
    <col min="13824" max="13825" width="12.5703125" style="175" customWidth="1"/>
    <col min="13826" max="13826" width="16.140625" style="175" customWidth="1"/>
    <col min="13827" max="13827" width="17.140625" style="175" customWidth="1"/>
    <col min="13828" max="13828" width="13.28515625" style="175" customWidth="1"/>
    <col min="13829" max="13829" width="22.28515625" style="175" customWidth="1"/>
    <col min="13830" max="13830" width="22" style="175" customWidth="1"/>
    <col min="13831" max="13831" width="23.140625" style="175" customWidth="1"/>
    <col min="13832" max="13832" width="13.140625" style="175" customWidth="1"/>
    <col min="13833" max="13833" width="9.42578125" style="175" customWidth="1"/>
    <col min="13834" max="13834" width="15.140625" style="175" customWidth="1"/>
    <col min="13835" max="13835" width="9.42578125" style="175" customWidth="1"/>
    <col min="13836" max="13836" width="21.42578125" style="175" customWidth="1"/>
    <col min="13837" max="13837" width="19.85546875" style="175" customWidth="1"/>
    <col min="13838" max="13838" width="23.140625" style="175" customWidth="1"/>
    <col min="13839" max="13839" width="9.85546875" style="175" customWidth="1"/>
    <col min="13840" max="13840" width="20.140625" style="175" customWidth="1"/>
    <col min="13841" max="13841" width="25.42578125" style="175" customWidth="1"/>
    <col min="13842" max="13842" width="24.42578125" style="175" customWidth="1"/>
    <col min="13843" max="13843" width="14" style="175" customWidth="1"/>
    <col min="13844" max="13844" width="18" style="175" customWidth="1"/>
    <col min="13845" max="13845" width="53" style="175" customWidth="1"/>
    <col min="13846" max="14069" width="9.140625" style="175"/>
    <col min="14070" max="14070" width="6.140625" style="175" customWidth="1"/>
    <col min="14071" max="14071" width="32.140625" style="175" customWidth="1"/>
    <col min="14072" max="14072" width="8.85546875" style="175" customWidth="1"/>
    <col min="14073" max="14073" width="6.5703125" style="175" customWidth="1"/>
    <col min="14074" max="14074" width="14.140625" style="175" customWidth="1"/>
    <col min="14075" max="14075" width="10.42578125" style="175" customWidth="1"/>
    <col min="14076" max="14076" width="12.28515625" style="175" customWidth="1"/>
    <col min="14077" max="14079" width="14.85546875" style="175" customWidth="1"/>
    <col min="14080" max="14081" width="12.5703125" style="175" customWidth="1"/>
    <col min="14082" max="14082" width="16.140625" style="175" customWidth="1"/>
    <col min="14083" max="14083" width="17.140625" style="175" customWidth="1"/>
    <col min="14084" max="14084" width="13.28515625" style="175" customWidth="1"/>
    <col min="14085" max="14085" width="22.28515625" style="175" customWidth="1"/>
    <col min="14086" max="14086" width="22" style="175" customWidth="1"/>
    <col min="14087" max="14087" width="23.140625" style="175" customWidth="1"/>
    <col min="14088" max="14088" width="13.140625" style="175" customWidth="1"/>
    <col min="14089" max="14089" width="9.42578125" style="175" customWidth="1"/>
    <col min="14090" max="14090" width="15.140625" style="175" customWidth="1"/>
    <col min="14091" max="14091" width="9.42578125" style="175" customWidth="1"/>
    <col min="14092" max="14092" width="21.42578125" style="175" customWidth="1"/>
    <col min="14093" max="14093" width="19.85546875" style="175" customWidth="1"/>
    <col min="14094" max="14094" width="23.140625" style="175" customWidth="1"/>
    <col min="14095" max="14095" width="9.85546875" style="175" customWidth="1"/>
    <col min="14096" max="14096" width="20.140625" style="175" customWidth="1"/>
    <col min="14097" max="14097" width="25.42578125" style="175" customWidth="1"/>
    <col min="14098" max="14098" width="24.42578125" style="175" customWidth="1"/>
    <col min="14099" max="14099" width="14" style="175" customWidth="1"/>
    <col min="14100" max="14100" width="18" style="175" customWidth="1"/>
    <col min="14101" max="14101" width="53" style="175" customWidth="1"/>
    <col min="14102" max="14325" width="9.140625" style="175"/>
    <col min="14326" max="14326" width="6.140625" style="175" customWidth="1"/>
    <col min="14327" max="14327" width="32.140625" style="175" customWidth="1"/>
    <col min="14328" max="14328" width="8.85546875" style="175" customWidth="1"/>
    <col min="14329" max="14329" width="6.5703125" style="175" customWidth="1"/>
    <col min="14330" max="14330" width="14.140625" style="175" customWidth="1"/>
    <col min="14331" max="14331" width="10.42578125" style="175" customWidth="1"/>
    <col min="14332" max="14332" width="12.28515625" style="175" customWidth="1"/>
    <col min="14333" max="14335" width="14.85546875" style="175" customWidth="1"/>
    <col min="14336" max="14337" width="12.5703125" style="175" customWidth="1"/>
    <col min="14338" max="14338" width="16.140625" style="175" customWidth="1"/>
    <col min="14339" max="14339" width="17.140625" style="175" customWidth="1"/>
    <col min="14340" max="14340" width="13.28515625" style="175" customWidth="1"/>
    <col min="14341" max="14341" width="22.28515625" style="175" customWidth="1"/>
    <col min="14342" max="14342" width="22" style="175" customWidth="1"/>
    <col min="14343" max="14343" width="23.140625" style="175" customWidth="1"/>
    <col min="14344" max="14344" width="13.140625" style="175" customWidth="1"/>
    <col min="14345" max="14345" width="9.42578125" style="175" customWidth="1"/>
    <col min="14346" max="14346" width="15.140625" style="175" customWidth="1"/>
    <col min="14347" max="14347" width="9.42578125" style="175" customWidth="1"/>
    <col min="14348" max="14348" width="21.42578125" style="175" customWidth="1"/>
    <col min="14349" max="14349" width="19.85546875" style="175" customWidth="1"/>
    <col min="14350" max="14350" width="23.140625" style="175" customWidth="1"/>
    <col min="14351" max="14351" width="9.85546875" style="175" customWidth="1"/>
    <col min="14352" max="14352" width="20.140625" style="175" customWidth="1"/>
    <col min="14353" max="14353" width="25.42578125" style="175" customWidth="1"/>
    <col min="14354" max="14354" width="24.42578125" style="175" customWidth="1"/>
    <col min="14355" max="14355" width="14" style="175" customWidth="1"/>
    <col min="14356" max="14356" width="18" style="175" customWidth="1"/>
    <col min="14357" max="14357" width="53" style="175" customWidth="1"/>
    <col min="14358" max="14581" width="9.140625" style="175"/>
    <col min="14582" max="14582" width="6.140625" style="175" customWidth="1"/>
    <col min="14583" max="14583" width="32.140625" style="175" customWidth="1"/>
    <col min="14584" max="14584" width="8.85546875" style="175" customWidth="1"/>
    <col min="14585" max="14585" width="6.5703125" style="175" customWidth="1"/>
    <col min="14586" max="14586" width="14.140625" style="175" customWidth="1"/>
    <col min="14587" max="14587" width="10.42578125" style="175" customWidth="1"/>
    <col min="14588" max="14588" width="12.28515625" style="175" customWidth="1"/>
    <col min="14589" max="14591" width="14.85546875" style="175" customWidth="1"/>
    <col min="14592" max="14593" width="12.5703125" style="175" customWidth="1"/>
    <col min="14594" max="14594" width="16.140625" style="175" customWidth="1"/>
    <col min="14595" max="14595" width="17.140625" style="175" customWidth="1"/>
    <col min="14596" max="14596" width="13.28515625" style="175" customWidth="1"/>
    <col min="14597" max="14597" width="22.28515625" style="175" customWidth="1"/>
    <col min="14598" max="14598" width="22" style="175" customWidth="1"/>
    <col min="14599" max="14599" width="23.140625" style="175" customWidth="1"/>
    <col min="14600" max="14600" width="13.140625" style="175" customWidth="1"/>
    <col min="14601" max="14601" width="9.42578125" style="175" customWidth="1"/>
    <col min="14602" max="14602" width="15.140625" style="175" customWidth="1"/>
    <col min="14603" max="14603" width="9.42578125" style="175" customWidth="1"/>
    <col min="14604" max="14604" width="21.42578125" style="175" customWidth="1"/>
    <col min="14605" max="14605" width="19.85546875" style="175" customWidth="1"/>
    <col min="14606" max="14606" width="23.140625" style="175" customWidth="1"/>
    <col min="14607" max="14607" width="9.85546875" style="175" customWidth="1"/>
    <col min="14608" max="14608" width="20.140625" style="175" customWidth="1"/>
    <col min="14609" max="14609" width="25.42578125" style="175" customWidth="1"/>
    <col min="14610" max="14610" width="24.42578125" style="175" customWidth="1"/>
    <col min="14611" max="14611" width="14" style="175" customWidth="1"/>
    <col min="14612" max="14612" width="18" style="175" customWidth="1"/>
    <col min="14613" max="14613" width="53" style="175" customWidth="1"/>
    <col min="14614" max="14837" width="9.140625" style="175"/>
    <col min="14838" max="14838" width="6.140625" style="175" customWidth="1"/>
    <col min="14839" max="14839" width="32.140625" style="175" customWidth="1"/>
    <col min="14840" max="14840" width="8.85546875" style="175" customWidth="1"/>
    <col min="14841" max="14841" width="6.5703125" style="175" customWidth="1"/>
    <col min="14842" max="14842" width="14.140625" style="175" customWidth="1"/>
    <col min="14843" max="14843" width="10.42578125" style="175" customWidth="1"/>
    <col min="14844" max="14844" width="12.28515625" style="175" customWidth="1"/>
    <col min="14845" max="14847" width="14.85546875" style="175" customWidth="1"/>
    <col min="14848" max="14849" width="12.5703125" style="175" customWidth="1"/>
    <col min="14850" max="14850" width="16.140625" style="175" customWidth="1"/>
    <col min="14851" max="14851" width="17.140625" style="175" customWidth="1"/>
    <col min="14852" max="14852" width="13.28515625" style="175" customWidth="1"/>
    <col min="14853" max="14853" width="22.28515625" style="175" customWidth="1"/>
    <col min="14854" max="14854" width="22" style="175" customWidth="1"/>
    <col min="14855" max="14855" width="23.140625" style="175" customWidth="1"/>
    <col min="14856" max="14856" width="13.140625" style="175" customWidth="1"/>
    <col min="14857" max="14857" width="9.42578125" style="175" customWidth="1"/>
    <col min="14858" max="14858" width="15.140625" style="175" customWidth="1"/>
    <col min="14859" max="14859" width="9.42578125" style="175" customWidth="1"/>
    <col min="14860" max="14860" width="21.42578125" style="175" customWidth="1"/>
    <col min="14861" max="14861" width="19.85546875" style="175" customWidth="1"/>
    <col min="14862" max="14862" width="23.140625" style="175" customWidth="1"/>
    <col min="14863" max="14863" width="9.85546875" style="175" customWidth="1"/>
    <col min="14864" max="14864" width="20.140625" style="175" customWidth="1"/>
    <col min="14865" max="14865" width="25.42578125" style="175" customWidth="1"/>
    <col min="14866" max="14866" width="24.42578125" style="175" customWidth="1"/>
    <col min="14867" max="14867" width="14" style="175" customWidth="1"/>
    <col min="14868" max="14868" width="18" style="175" customWidth="1"/>
    <col min="14869" max="14869" width="53" style="175" customWidth="1"/>
    <col min="14870" max="15093" width="9.140625" style="175"/>
    <col min="15094" max="15094" width="6.140625" style="175" customWidth="1"/>
    <col min="15095" max="15095" width="32.140625" style="175" customWidth="1"/>
    <col min="15096" max="15096" width="8.85546875" style="175" customWidth="1"/>
    <col min="15097" max="15097" width="6.5703125" style="175" customWidth="1"/>
    <col min="15098" max="15098" width="14.140625" style="175" customWidth="1"/>
    <col min="15099" max="15099" width="10.42578125" style="175" customWidth="1"/>
    <col min="15100" max="15100" width="12.28515625" style="175" customWidth="1"/>
    <col min="15101" max="15103" width="14.85546875" style="175" customWidth="1"/>
    <col min="15104" max="15105" width="12.5703125" style="175" customWidth="1"/>
    <col min="15106" max="15106" width="16.140625" style="175" customWidth="1"/>
    <col min="15107" max="15107" width="17.140625" style="175" customWidth="1"/>
    <col min="15108" max="15108" width="13.28515625" style="175" customWidth="1"/>
    <col min="15109" max="15109" width="22.28515625" style="175" customWidth="1"/>
    <col min="15110" max="15110" width="22" style="175" customWidth="1"/>
    <col min="15111" max="15111" width="23.140625" style="175" customWidth="1"/>
    <col min="15112" max="15112" width="13.140625" style="175" customWidth="1"/>
    <col min="15113" max="15113" width="9.42578125" style="175" customWidth="1"/>
    <col min="15114" max="15114" width="15.140625" style="175" customWidth="1"/>
    <col min="15115" max="15115" width="9.42578125" style="175" customWidth="1"/>
    <col min="15116" max="15116" width="21.42578125" style="175" customWidth="1"/>
    <col min="15117" max="15117" width="19.85546875" style="175" customWidth="1"/>
    <col min="15118" max="15118" width="23.140625" style="175" customWidth="1"/>
    <col min="15119" max="15119" width="9.85546875" style="175" customWidth="1"/>
    <col min="15120" max="15120" width="20.140625" style="175" customWidth="1"/>
    <col min="15121" max="15121" width="25.42578125" style="175" customWidth="1"/>
    <col min="15122" max="15122" width="24.42578125" style="175" customWidth="1"/>
    <col min="15123" max="15123" width="14" style="175" customWidth="1"/>
    <col min="15124" max="15124" width="18" style="175" customWidth="1"/>
    <col min="15125" max="15125" width="53" style="175" customWidth="1"/>
    <col min="15126" max="15349" width="9.140625" style="175"/>
    <col min="15350" max="15350" width="6.140625" style="175" customWidth="1"/>
    <col min="15351" max="15351" width="32.140625" style="175" customWidth="1"/>
    <col min="15352" max="15352" width="8.85546875" style="175" customWidth="1"/>
    <col min="15353" max="15353" width="6.5703125" style="175" customWidth="1"/>
    <col min="15354" max="15354" width="14.140625" style="175" customWidth="1"/>
    <col min="15355" max="15355" width="10.42578125" style="175" customWidth="1"/>
    <col min="15356" max="15356" width="12.28515625" style="175" customWidth="1"/>
    <col min="15357" max="15359" width="14.85546875" style="175" customWidth="1"/>
    <col min="15360" max="15361" width="12.5703125" style="175" customWidth="1"/>
    <col min="15362" max="15362" width="16.140625" style="175" customWidth="1"/>
    <col min="15363" max="15363" width="17.140625" style="175" customWidth="1"/>
    <col min="15364" max="15364" width="13.28515625" style="175" customWidth="1"/>
    <col min="15365" max="15365" width="22.28515625" style="175" customWidth="1"/>
    <col min="15366" max="15366" width="22" style="175" customWidth="1"/>
    <col min="15367" max="15367" width="23.140625" style="175" customWidth="1"/>
    <col min="15368" max="15368" width="13.140625" style="175" customWidth="1"/>
    <col min="15369" max="15369" width="9.42578125" style="175" customWidth="1"/>
    <col min="15370" max="15370" width="15.140625" style="175" customWidth="1"/>
    <col min="15371" max="15371" width="9.42578125" style="175" customWidth="1"/>
    <col min="15372" max="15372" width="21.42578125" style="175" customWidth="1"/>
    <col min="15373" max="15373" width="19.85546875" style="175" customWidth="1"/>
    <col min="15374" max="15374" width="23.140625" style="175" customWidth="1"/>
    <col min="15375" max="15375" width="9.85546875" style="175" customWidth="1"/>
    <col min="15376" max="15376" width="20.140625" style="175" customWidth="1"/>
    <col min="15377" max="15377" width="25.42578125" style="175" customWidth="1"/>
    <col min="15378" max="15378" width="24.42578125" style="175" customWidth="1"/>
    <col min="15379" max="15379" width="14" style="175" customWidth="1"/>
    <col min="15380" max="15380" width="18" style="175" customWidth="1"/>
    <col min="15381" max="15381" width="53" style="175" customWidth="1"/>
    <col min="15382" max="15605" width="9.140625" style="175"/>
    <col min="15606" max="15606" width="6.140625" style="175" customWidth="1"/>
    <col min="15607" max="15607" width="32.140625" style="175" customWidth="1"/>
    <col min="15608" max="15608" width="8.85546875" style="175" customWidth="1"/>
    <col min="15609" max="15609" width="6.5703125" style="175" customWidth="1"/>
    <col min="15610" max="15610" width="14.140625" style="175" customWidth="1"/>
    <col min="15611" max="15611" width="10.42578125" style="175" customWidth="1"/>
    <col min="15612" max="15612" width="12.28515625" style="175" customWidth="1"/>
    <col min="15613" max="15615" width="14.85546875" style="175" customWidth="1"/>
    <col min="15616" max="15617" width="12.5703125" style="175" customWidth="1"/>
    <col min="15618" max="15618" width="16.140625" style="175" customWidth="1"/>
    <col min="15619" max="15619" width="17.140625" style="175" customWidth="1"/>
    <col min="15620" max="15620" width="13.28515625" style="175" customWidth="1"/>
    <col min="15621" max="15621" width="22.28515625" style="175" customWidth="1"/>
    <col min="15622" max="15622" width="22" style="175" customWidth="1"/>
    <col min="15623" max="15623" width="23.140625" style="175" customWidth="1"/>
    <col min="15624" max="15624" width="13.140625" style="175" customWidth="1"/>
    <col min="15625" max="15625" width="9.42578125" style="175" customWidth="1"/>
    <col min="15626" max="15626" width="15.140625" style="175" customWidth="1"/>
    <col min="15627" max="15627" width="9.42578125" style="175" customWidth="1"/>
    <col min="15628" max="15628" width="21.42578125" style="175" customWidth="1"/>
    <col min="15629" max="15629" width="19.85546875" style="175" customWidth="1"/>
    <col min="15630" max="15630" width="23.140625" style="175" customWidth="1"/>
    <col min="15631" max="15631" width="9.85546875" style="175" customWidth="1"/>
    <col min="15632" max="15632" width="20.140625" style="175" customWidth="1"/>
    <col min="15633" max="15633" width="25.42578125" style="175" customWidth="1"/>
    <col min="15634" max="15634" width="24.42578125" style="175" customWidth="1"/>
    <col min="15635" max="15635" width="14" style="175" customWidth="1"/>
    <col min="15636" max="15636" width="18" style="175" customWidth="1"/>
    <col min="15637" max="15637" width="53" style="175" customWidth="1"/>
    <col min="15638" max="15861" width="9.140625" style="175"/>
    <col min="15862" max="15862" width="6.140625" style="175" customWidth="1"/>
    <col min="15863" max="15863" width="32.140625" style="175" customWidth="1"/>
    <col min="15864" max="15864" width="8.85546875" style="175" customWidth="1"/>
    <col min="15865" max="15865" width="6.5703125" style="175" customWidth="1"/>
    <col min="15866" max="15866" width="14.140625" style="175" customWidth="1"/>
    <col min="15867" max="15867" width="10.42578125" style="175" customWidth="1"/>
    <col min="15868" max="15868" width="12.28515625" style="175" customWidth="1"/>
    <col min="15869" max="15871" width="14.85546875" style="175" customWidth="1"/>
    <col min="15872" max="15873" width="12.5703125" style="175" customWidth="1"/>
    <col min="15874" max="15874" width="16.140625" style="175" customWidth="1"/>
    <col min="15875" max="15875" width="17.140625" style="175" customWidth="1"/>
    <col min="15876" max="15876" width="13.28515625" style="175" customWidth="1"/>
    <col min="15877" max="15877" width="22.28515625" style="175" customWidth="1"/>
    <col min="15878" max="15878" width="22" style="175" customWidth="1"/>
    <col min="15879" max="15879" width="23.140625" style="175" customWidth="1"/>
    <col min="15880" max="15880" width="13.140625" style="175" customWidth="1"/>
    <col min="15881" max="15881" width="9.42578125" style="175" customWidth="1"/>
    <col min="15882" max="15882" width="15.140625" style="175" customWidth="1"/>
    <col min="15883" max="15883" width="9.42578125" style="175" customWidth="1"/>
    <col min="15884" max="15884" width="21.42578125" style="175" customWidth="1"/>
    <col min="15885" max="15885" width="19.85546875" style="175" customWidth="1"/>
    <col min="15886" max="15886" width="23.140625" style="175" customWidth="1"/>
    <col min="15887" max="15887" width="9.85546875" style="175" customWidth="1"/>
    <col min="15888" max="15888" width="20.140625" style="175" customWidth="1"/>
    <col min="15889" max="15889" width="25.42578125" style="175" customWidth="1"/>
    <col min="15890" max="15890" width="24.42578125" style="175" customWidth="1"/>
    <col min="15891" max="15891" width="14" style="175" customWidth="1"/>
    <col min="15892" max="15892" width="18" style="175" customWidth="1"/>
    <col min="15893" max="15893" width="53" style="175" customWidth="1"/>
    <col min="15894" max="16117" width="9.140625" style="175"/>
    <col min="16118" max="16118" width="6.140625" style="175" customWidth="1"/>
    <col min="16119" max="16119" width="32.140625" style="175" customWidth="1"/>
    <col min="16120" max="16120" width="8.85546875" style="175" customWidth="1"/>
    <col min="16121" max="16121" width="6.5703125" style="175" customWidth="1"/>
    <col min="16122" max="16122" width="14.140625" style="175" customWidth="1"/>
    <col min="16123" max="16123" width="10.42578125" style="175" customWidth="1"/>
    <col min="16124" max="16124" width="12.28515625" style="175" customWidth="1"/>
    <col min="16125" max="16127" width="14.85546875" style="175" customWidth="1"/>
    <col min="16128" max="16129" width="12.5703125" style="175" customWidth="1"/>
    <col min="16130" max="16130" width="16.140625" style="175" customWidth="1"/>
    <col min="16131" max="16131" width="17.140625" style="175" customWidth="1"/>
    <col min="16132" max="16132" width="13.28515625" style="175" customWidth="1"/>
    <col min="16133" max="16133" width="22.28515625" style="175" customWidth="1"/>
    <col min="16134" max="16134" width="22" style="175" customWidth="1"/>
    <col min="16135" max="16135" width="23.140625" style="175" customWidth="1"/>
    <col min="16136" max="16136" width="13.140625" style="175" customWidth="1"/>
    <col min="16137" max="16137" width="9.42578125" style="175" customWidth="1"/>
    <col min="16138" max="16138" width="15.140625" style="175" customWidth="1"/>
    <col min="16139" max="16139" width="9.42578125" style="175" customWidth="1"/>
    <col min="16140" max="16140" width="21.42578125" style="175" customWidth="1"/>
    <col min="16141" max="16141" width="19.85546875" style="175" customWidth="1"/>
    <col min="16142" max="16142" width="23.140625" style="175" customWidth="1"/>
    <col min="16143" max="16143" width="9.85546875" style="175" customWidth="1"/>
    <col min="16144" max="16144" width="20.140625" style="175" customWidth="1"/>
    <col min="16145" max="16145" width="25.42578125" style="175" customWidth="1"/>
    <col min="16146" max="16146" width="24.42578125" style="175" customWidth="1"/>
    <col min="16147" max="16147" width="14" style="175" customWidth="1"/>
    <col min="16148" max="16148" width="18" style="175" customWidth="1"/>
    <col min="16149" max="16149" width="53" style="175" customWidth="1"/>
    <col min="16150" max="16384" width="9.140625" style="175"/>
  </cols>
  <sheetData>
    <row r="1" spans="1:71" ht="26.45" customHeight="1">
      <c r="A1" s="236" t="s">
        <v>247</v>
      </c>
      <c r="B1" s="236"/>
      <c r="C1" s="236"/>
      <c r="D1" s="236"/>
      <c r="E1" s="236"/>
      <c r="F1" s="236"/>
      <c r="G1" s="236"/>
      <c r="H1" s="236"/>
      <c r="I1" s="236"/>
      <c r="J1" s="236"/>
      <c r="K1" s="236"/>
      <c r="L1" s="236"/>
      <c r="M1" s="236"/>
      <c r="N1" s="236"/>
      <c r="O1" s="236"/>
      <c r="P1" s="236"/>
      <c r="Q1" s="236"/>
      <c r="R1" s="236"/>
      <c r="S1" s="236"/>
      <c r="T1" s="236"/>
      <c r="U1" s="236"/>
    </row>
    <row r="2" spans="1:71" ht="32.25" customHeight="1">
      <c r="A2" s="237" t="s">
        <v>201</v>
      </c>
      <c r="B2" s="237"/>
      <c r="C2" s="237"/>
      <c r="D2" s="237"/>
      <c r="E2" s="237"/>
      <c r="F2" s="237"/>
      <c r="G2" s="237"/>
      <c r="H2" s="237"/>
      <c r="I2" s="237"/>
      <c r="J2" s="237"/>
      <c r="K2" s="237"/>
      <c r="L2" s="237"/>
      <c r="M2" s="237"/>
      <c r="N2" s="237"/>
      <c r="O2" s="237"/>
      <c r="P2" s="237"/>
      <c r="Q2" s="237"/>
      <c r="R2" s="237"/>
      <c r="S2" s="237"/>
      <c r="T2" s="237"/>
      <c r="U2" s="237"/>
    </row>
    <row r="3" spans="1:71" ht="66.75" customHeight="1">
      <c r="A3" s="238" t="s">
        <v>248</v>
      </c>
      <c r="B3" s="239"/>
      <c r="C3" s="239"/>
      <c r="D3" s="239"/>
      <c r="E3" s="239"/>
      <c r="F3" s="239"/>
      <c r="G3" s="239"/>
      <c r="H3" s="239"/>
      <c r="I3" s="239"/>
      <c r="J3" s="239"/>
      <c r="K3" s="239"/>
      <c r="L3" s="239"/>
      <c r="M3" s="239"/>
      <c r="N3" s="239"/>
      <c r="O3" s="239"/>
      <c r="P3" s="239"/>
      <c r="Q3" s="239"/>
      <c r="R3" s="239"/>
      <c r="S3" s="239"/>
      <c r="T3" s="239"/>
      <c r="U3" s="239"/>
    </row>
    <row r="4" spans="1:71" ht="24" customHeight="1">
      <c r="A4" s="240"/>
      <c r="B4" s="240"/>
      <c r="C4" s="240"/>
      <c r="D4" s="240"/>
      <c r="E4" s="240"/>
      <c r="F4" s="240"/>
      <c r="G4" s="240"/>
      <c r="H4" s="240"/>
      <c r="I4" s="240"/>
      <c r="J4" s="240"/>
      <c r="K4" s="240"/>
      <c r="L4" s="240"/>
      <c r="M4" s="240"/>
      <c r="N4" s="240"/>
      <c r="O4" s="240"/>
      <c r="P4" s="240"/>
      <c r="Q4" s="240"/>
      <c r="R4" s="240"/>
      <c r="S4" s="240"/>
      <c r="T4" s="240"/>
      <c r="U4" s="240"/>
    </row>
    <row r="5" spans="1:71" s="177" customFormat="1" ht="38.25" customHeight="1">
      <c r="A5" s="241" t="s">
        <v>0</v>
      </c>
      <c r="B5" s="242" t="s">
        <v>171</v>
      </c>
      <c r="C5" s="245" t="s">
        <v>245</v>
      </c>
      <c r="D5" s="246"/>
      <c r="E5" s="247"/>
      <c r="F5" s="241" t="s">
        <v>244</v>
      </c>
      <c r="G5" s="241"/>
      <c r="H5" s="241"/>
      <c r="I5" s="241"/>
      <c r="J5" s="241"/>
      <c r="K5" s="245" t="s">
        <v>243</v>
      </c>
      <c r="L5" s="246"/>
      <c r="M5" s="246"/>
      <c r="N5" s="246"/>
      <c r="O5" s="246"/>
      <c r="P5" s="247"/>
      <c r="Q5" s="242" t="s">
        <v>220</v>
      </c>
      <c r="R5" s="241" t="s">
        <v>242</v>
      </c>
      <c r="S5" s="242" t="s">
        <v>241</v>
      </c>
      <c r="T5" s="242" t="s">
        <v>249</v>
      </c>
      <c r="U5" s="251" t="s">
        <v>2</v>
      </c>
      <c r="V5" s="176"/>
    </row>
    <row r="6" spans="1:71" s="177" customFormat="1" ht="16.5" customHeight="1">
      <c r="A6" s="241"/>
      <c r="B6" s="243"/>
      <c r="C6" s="248"/>
      <c r="D6" s="249"/>
      <c r="E6" s="250"/>
      <c r="F6" s="241"/>
      <c r="G6" s="241"/>
      <c r="H6" s="241"/>
      <c r="I6" s="241"/>
      <c r="J6" s="241"/>
      <c r="K6" s="248"/>
      <c r="L6" s="249"/>
      <c r="M6" s="249"/>
      <c r="N6" s="249"/>
      <c r="O6" s="249"/>
      <c r="P6" s="250"/>
      <c r="Q6" s="243"/>
      <c r="R6" s="241"/>
      <c r="S6" s="243"/>
      <c r="T6" s="243"/>
      <c r="U6" s="252"/>
      <c r="V6" s="176"/>
    </row>
    <row r="7" spans="1:71" s="177" customFormat="1" ht="186.75" customHeight="1">
      <c r="A7" s="241"/>
      <c r="B7" s="244"/>
      <c r="C7" s="148" t="s">
        <v>172</v>
      </c>
      <c r="D7" s="148" t="s">
        <v>207</v>
      </c>
      <c r="E7" s="148" t="s">
        <v>221</v>
      </c>
      <c r="F7" s="148" t="s">
        <v>172</v>
      </c>
      <c r="G7" s="148" t="s">
        <v>173</v>
      </c>
      <c r="H7" s="148" t="s">
        <v>221</v>
      </c>
      <c r="I7" s="148" t="s">
        <v>1</v>
      </c>
      <c r="J7" s="148" t="s">
        <v>6</v>
      </c>
      <c r="K7" s="147" t="s">
        <v>186</v>
      </c>
      <c r="L7" s="147" t="s">
        <v>240</v>
      </c>
      <c r="M7" s="147" t="s">
        <v>198</v>
      </c>
      <c r="N7" s="147" t="s">
        <v>222</v>
      </c>
      <c r="O7" s="147" t="s">
        <v>197</v>
      </c>
      <c r="P7" s="147" t="s">
        <v>223</v>
      </c>
      <c r="Q7" s="244"/>
      <c r="R7" s="241"/>
      <c r="S7" s="244"/>
      <c r="T7" s="244"/>
      <c r="U7" s="253"/>
      <c r="V7" s="176"/>
    </row>
    <row r="8" spans="1:71" s="179" customFormat="1" ht="41.45" customHeight="1">
      <c r="A8" s="149">
        <v>1</v>
      </c>
      <c r="B8" s="150">
        <v>2</v>
      </c>
      <c r="C8" s="150"/>
      <c r="D8" s="150"/>
      <c r="E8" s="150"/>
      <c r="F8" s="150">
        <v>3</v>
      </c>
      <c r="G8" s="150">
        <v>4</v>
      </c>
      <c r="H8" s="150">
        <v>5</v>
      </c>
      <c r="I8" s="150">
        <v>6</v>
      </c>
      <c r="J8" s="150">
        <v>7</v>
      </c>
      <c r="K8" s="150">
        <v>8</v>
      </c>
      <c r="L8" s="150"/>
      <c r="M8" s="150">
        <v>10</v>
      </c>
      <c r="N8" s="150">
        <v>11</v>
      </c>
      <c r="O8" s="150">
        <v>12</v>
      </c>
      <c r="P8" s="150"/>
      <c r="Q8" s="151">
        <v>14</v>
      </c>
      <c r="R8" s="150" t="s">
        <v>187</v>
      </c>
      <c r="S8" s="150">
        <v>16</v>
      </c>
      <c r="T8" s="150"/>
      <c r="U8" s="152">
        <v>31</v>
      </c>
      <c r="V8" s="178"/>
    </row>
    <row r="9" spans="1:71" s="182" customFormat="1" ht="69.400000000000006" customHeight="1">
      <c r="A9" s="153" t="s">
        <v>3</v>
      </c>
      <c r="B9" s="154" t="s">
        <v>174</v>
      </c>
      <c r="C9" s="154"/>
      <c r="D9" s="154"/>
      <c r="E9" s="154"/>
      <c r="F9" s="154"/>
      <c r="G9" s="154"/>
      <c r="H9" s="154"/>
      <c r="I9" s="154"/>
      <c r="J9" s="154"/>
      <c r="K9" s="155">
        <f t="shared" ref="K9:R9" si="0">SUM(K10:K29)</f>
        <v>635.29999999999995</v>
      </c>
      <c r="L9" s="155">
        <f t="shared" si="0"/>
        <v>12.2</v>
      </c>
      <c r="M9" s="155">
        <f t="shared" si="0"/>
        <v>25.2</v>
      </c>
      <c r="N9" s="155">
        <f t="shared" si="0"/>
        <v>597.70000000000005</v>
      </c>
      <c r="O9" s="155">
        <f t="shared" si="0"/>
        <v>392.29999999999995</v>
      </c>
      <c r="P9" s="155">
        <f t="shared" si="0"/>
        <v>127.8</v>
      </c>
      <c r="Q9" s="155">
        <f t="shared" si="0"/>
        <v>1276.8</v>
      </c>
      <c r="R9" s="155">
        <f t="shared" si="0"/>
        <v>3067.2999999999997</v>
      </c>
      <c r="S9" s="155">
        <f>SUM(S10:S29)</f>
        <v>3067.2999999999997</v>
      </c>
      <c r="T9" s="208"/>
      <c r="U9" s="156"/>
      <c r="V9" s="180"/>
      <c r="W9" s="181"/>
      <c r="X9" s="212"/>
      <c r="Y9" s="181"/>
      <c r="Z9" s="181"/>
      <c r="AA9" s="181"/>
      <c r="AB9" s="181"/>
      <c r="AC9" s="181"/>
      <c r="AD9" s="181"/>
      <c r="AE9" s="181"/>
      <c r="AF9" s="181"/>
      <c r="AG9" s="181"/>
      <c r="AH9" s="181"/>
      <c r="AI9" s="181"/>
      <c r="AJ9" s="181"/>
      <c r="AK9" s="181"/>
      <c r="AL9" s="181"/>
      <c r="AM9" s="181"/>
      <c r="AN9" s="181"/>
      <c r="AO9" s="181"/>
      <c r="AP9" s="181"/>
      <c r="AQ9" s="181"/>
      <c r="AR9" s="181"/>
      <c r="AS9" s="181"/>
      <c r="AT9" s="181"/>
      <c r="AU9" s="181"/>
      <c r="AV9" s="181"/>
      <c r="AW9" s="181"/>
      <c r="AX9" s="181"/>
      <c r="AY9" s="181"/>
      <c r="AZ9" s="181"/>
      <c r="BA9" s="181"/>
      <c r="BB9" s="181"/>
      <c r="BC9" s="181"/>
      <c r="BD9" s="181"/>
      <c r="BE9" s="181"/>
      <c r="BF9" s="181"/>
      <c r="BG9" s="181"/>
      <c r="BH9" s="181"/>
      <c r="BI9" s="181"/>
      <c r="BJ9" s="181"/>
      <c r="BK9" s="181"/>
      <c r="BL9" s="181"/>
      <c r="BM9" s="181"/>
      <c r="BN9" s="181"/>
      <c r="BO9" s="181"/>
      <c r="BP9" s="181"/>
      <c r="BQ9" s="181"/>
      <c r="BR9" s="181"/>
      <c r="BS9" s="181"/>
    </row>
    <row r="10" spans="1:71" s="158" customFormat="1" ht="56.25" customHeight="1">
      <c r="A10" s="217">
        <v>1</v>
      </c>
      <c r="B10" s="220" t="s">
        <v>194</v>
      </c>
      <c r="C10" s="157"/>
      <c r="F10" s="159">
        <v>50</v>
      </c>
      <c r="G10" s="160">
        <v>40</v>
      </c>
      <c r="H10" s="161">
        <v>253.8</v>
      </c>
      <c r="I10" s="160" t="s">
        <v>5</v>
      </c>
      <c r="J10" s="162" t="s">
        <v>193</v>
      </c>
      <c r="K10" s="163"/>
      <c r="L10" s="163"/>
      <c r="M10" s="163"/>
      <c r="N10" s="163"/>
      <c r="O10" s="163"/>
      <c r="P10" s="163"/>
      <c r="Q10" s="164">
        <v>253.8</v>
      </c>
      <c r="R10" s="163">
        <f>Q10+P10+O10+N10+M10+L10+K10</f>
        <v>253.8</v>
      </c>
      <c r="S10" s="215">
        <f>SUM(R10:R11)</f>
        <v>340.9</v>
      </c>
      <c r="T10" s="160" t="s">
        <v>5</v>
      </c>
      <c r="U10" s="234"/>
      <c r="V10" s="183"/>
      <c r="W10" s="184"/>
      <c r="X10" s="184"/>
      <c r="Y10" s="184"/>
      <c r="Z10" s="184"/>
      <c r="AA10" s="184"/>
      <c r="AB10" s="184"/>
      <c r="AC10" s="184"/>
      <c r="AD10" s="184"/>
      <c r="AE10" s="184"/>
      <c r="AF10" s="184"/>
      <c r="AG10" s="184"/>
      <c r="AH10" s="184"/>
      <c r="AI10" s="184"/>
      <c r="AJ10" s="184"/>
      <c r="AK10" s="184"/>
      <c r="AL10" s="184"/>
      <c r="AM10" s="184"/>
      <c r="AN10" s="184"/>
      <c r="AO10" s="184"/>
      <c r="AP10" s="184"/>
      <c r="AQ10" s="184"/>
      <c r="AR10" s="184"/>
      <c r="AS10" s="184"/>
      <c r="AT10" s="184"/>
      <c r="AU10" s="184"/>
      <c r="AV10" s="184"/>
      <c r="AW10" s="184"/>
      <c r="AX10" s="184"/>
      <c r="AY10" s="184"/>
      <c r="AZ10" s="184"/>
      <c r="BA10" s="184"/>
      <c r="BB10" s="184"/>
      <c r="BC10" s="184"/>
      <c r="BD10" s="184"/>
      <c r="BE10" s="184"/>
      <c r="BF10" s="184"/>
      <c r="BG10" s="184"/>
      <c r="BH10" s="184"/>
      <c r="BI10" s="184"/>
      <c r="BJ10" s="184"/>
      <c r="BK10" s="184"/>
      <c r="BL10" s="184"/>
      <c r="BM10" s="184"/>
      <c r="BN10" s="184"/>
      <c r="BO10" s="184"/>
      <c r="BP10" s="184"/>
      <c r="BQ10" s="184"/>
      <c r="BR10" s="184"/>
      <c r="BS10" s="184"/>
    </row>
    <row r="11" spans="1:71" s="158" customFormat="1" ht="56.25" customHeight="1">
      <c r="A11" s="219"/>
      <c r="B11" s="222"/>
      <c r="C11" s="166"/>
      <c r="D11" s="166"/>
      <c r="E11" s="166"/>
      <c r="F11" s="159">
        <v>51</v>
      </c>
      <c r="G11" s="160">
        <v>40</v>
      </c>
      <c r="H11" s="161">
        <v>87.1</v>
      </c>
      <c r="I11" s="160" t="s">
        <v>5</v>
      </c>
      <c r="J11" s="162" t="s">
        <v>193</v>
      </c>
      <c r="K11" s="163"/>
      <c r="L11" s="163"/>
      <c r="M11" s="163"/>
      <c r="N11" s="163"/>
      <c r="O11" s="163"/>
      <c r="P11" s="163"/>
      <c r="Q11" s="164">
        <v>87.1</v>
      </c>
      <c r="R11" s="163">
        <f t="shared" ref="R11:R29" si="1">Q11+P11+O11+N11+M11+L11+K11</f>
        <v>87.1</v>
      </c>
      <c r="S11" s="233"/>
      <c r="T11" s="160" t="s">
        <v>5</v>
      </c>
      <c r="U11" s="235"/>
      <c r="V11" s="183"/>
      <c r="W11" s="184"/>
      <c r="X11" s="184"/>
      <c r="Y11" s="184"/>
      <c r="Z11" s="184"/>
      <c r="AA11" s="184"/>
      <c r="AB11" s="184"/>
      <c r="AC11" s="184"/>
      <c r="AD11" s="184"/>
      <c r="AE11" s="184"/>
      <c r="AF11" s="184"/>
      <c r="AG11" s="184"/>
      <c r="AH11" s="184"/>
      <c r="AI11" s="184"/>
      <c r="AJ11" s="184"/>
      <c r="AK11" s="184"/>
      <c r="AL11" s="184"/>
      <c r="AM11" s="184"/>
      <c r="AN11" s="184"/>
      <c r="AO11" s="184"/>
      <c r="AP11" s="184"/>
      <c r="AQ11" s="184"/>
      <c r="AR11" s="184"/>
      <c r="AS11" s="184"/>
      <c r="AT11" s="184"/>
      <c r="AU11" s="184"/>
      <c r="AV11" s="184"/>
      <c r="AW11" s="184"/>
      <c r="AX11" s="184"/>
      <c r="AY11" s="184"/>
      <c r="AZ11" s="184"/>
      <c r="BA11" s="184"/>
      <c r="BB11" s="184"/>
      <c r="BC11" s="184"/>
      <c r="BD11" s="184"/>
      <c r="BE11" s="184"/>
      <c r="BF11" s="184"/>
      <c r="BG11" s="184"/>
      <c r="BH11" s="184"/>
      <c r="BI11" s="184"/>
      <c r="BJ11" s="184"/>
      <c r="BK11" s="184"/>
      <c r="BL11" s="184"/>
      <c r="BM11" s="184"/>
      <c r="BN11" s="184"/>
      <c r="BO11" s="184"/>
      <c r="BP11" s="184"/>
      <c r="BQ11" s="184"/>
      <c r="BR11" s="184"/>
      <c r="BS11" s="184"/>
    </row>
    <row r="12" spans="1:71" s="158" customFormat="1" ht="56.25" customHeight="1">
      <c r="A12" s="217">
        <v>2</v>
      </c>
      <c r="B12" s="220" t="s">
        <v>195</v>
      </c>
      <c r="C12" s="185" t="s">
        <v>208</v>
      </c>
      <c r="D12" s="185" t="s">
        <v>209</v>
      </c>
      <c r="E12" s="185" t="s">
        <v>210</v>
      </c>
      <c r="F12" s="223">
        <v>3</v>
      </c>
      <c r="G12" s="223">
        <v>41</v>
      </c>
      <c r="H12" s="226">
        <v>523.9</v>
      </c>
      <c r="I12" s="223" t="s">
        <v>5</v>
      </c>
      <c r="J12" s="229" t="s">
        <v>199</v>
      </c>
      <c r="K12" s="163">
        <v>181.6</v>
      </c>
      <c r="L12" s="163"/>
      <c r="M12" s="163"/>
      <c r="N12" s="163"/>
      <c r="O12" s="163"/>
      <c r="P12" s="163"/>
      <c r="Q12" s="186"/>
      <c r="R12" s="213">
        <f>K12+P13</f>
        <v>250.39999999999998</v>
      </c>
      <c r="S12" s="187">
        <f>R12</f>
        <v>250.39999999999998</v>
      </c>
      <c r="T12" s="210" t="s">
        <v>4</v>
      </c>
      <c r="U12" s="169"/>
      <c r="V12" s="183"/>
      <c r="W12" s="184"/>
      <c r="X12" s="184"/>
      <c r="Y12" s="184"/>
      <c r="Z12" s="184"/>
      <c r="AA12" s="184"/>
      <c r="AB12" s="184"/>
      <c r="AC12" s="184"/>
      <c r="AD12" s="184"/>
      <c r="AE12" s="184"/>
      <c r="AF12" s="184"/>
      <c r="AG12" s="184"/>
      <c r="AH12" s="184"/>
      <c r="AI12" s="184"/>
      <c r="AJ12" s="184"/>
      <c r="AK12" s="184"/>
      <c r="AL12" s="184"/>
      <c r="AM12" s="184"/>
      <c r="AN12" s="184"/>
      <c r="AO12" s="184"/>
      <c r="AP12" s="184"/>
      <c r="AQ12" s="184"/>
      <c r="AR12" s="184"/>
      <c r="AS12" s="184"/>
      <c r="AT12" s="184"/>
      <c r="AU12" s="184"/>
      <c r="AV12" s="184"/>
      <c r="AW12" s="184"/>
      <c r="AX12" s="184"/>
      <c r="AY12" s="184"/>
      <c r="AZ12" s="184"/>
      <c r="BA12" s="184"/>
      <c r="BB12" s="184"/>
      <c r="BC12" s="184"/>
      <c r="BD12" s="184"/>
      <c r="BE12" s="184"/>
      <c r="BF12" s="184"/>
      <c r="BG12" s="184"/>
      <c r="BH12" s="184"/>
      <c r="BI12" s="184"/>
      <c r="BJ12" s="184"/>
      <c r="BK12" s="184"/>
      <c r="BL12" s="184"/>
      <c r="BM12" s="184"/>
      <c r="BN12" s="184"/>
      <c r="BO12" s="184"/>
      <c r="BP12" s="184"/>
      <c r="BQ12" s="184"/>
      <c r="BR12" s="184"/>
      <c r="BS12" s="184"/>
    </row>
    <row r="13" spans="1:71" s="158" customFormat="1" ht="56.25" customHeight="1">
      <c r="A13" s="219"/>
      <c r="B13" s="222"/>
      <c r="C13" s="185"/>
      <c r="D13" s="185"/>
      <c r="E13" s="185"/>
      <c r="F13" s="225"/>
      <c r="G13" s="225"/>
      <c r="H13" s="228"/>
      <c r="I13" s="225"/>
      <c r="J13" s="231"/>
      <c r="K13" s="163"/>
      <c r="L13" s="163"/>
      <c r="M13" s="163"/>
      <c r="N13" s="163"/>
      <c r="O13" s="163"/>
      <c r="P13" s="163">
        <v>68.8</v>
      </c>
      <c r="Q13" s="186"/>
      <c r="R13" s="214"/>
      <c r="S13" s="187"/>
      <c r="T13" s="160" t="s">
        <v>5</v>
      </c>
      <c r="U13" s="169"/>
      <c r="V13" s="183"/>
      <c r="W13" s="184"/>
      <c r="X13" s="184"/>
      <c r="Y13" s="184"/>
      <c r="Z13" s="184"/>
      <c r="AA13" s="184"/>
      <c r="AB13" s="184"/>
      <c r="AC13" s="184"/>
      <c r="AD13" s="184"/>
      <c r="AE13" s="184"/>
      <c r="AF13" s="184"/>
      <c r="AG13" s="184"/>
      <c r="AH13" s="184"/>
      <c r="AI13" s="184"/>
      <c r="AJ13" s="184"/>
      <c r="AK13" s="184"/>
      <c r="AL13" s="184"/>
      <c r="AM13" s="184"/>
      <c r="AN13" s="184"/>
      <c r="AO13" s="184"/>
      <c r="AP13" s="184"/>
      <c r="AQ13" s="184"/>
      <c r="AR13" s="184"/>
      <c r="AS13" s="184"/>
      <c r="AT13" s="184"/>
      <c r="AU13" s="184"/>
      <c r="AV13" s="184"/>
      <c r="AW13" s="184"/>
      <c r="AX13" s="184"/>
      <c r="AY13" s="184"/>
      <c r="AZ13" s="184"/>
      <c r="BA13" s="184"/>
      <c r="BB13" s="184"/>
      <c r="BC13" s="184"/>
      <c r="BD13" s="184"/>
      <c r="BE13" s="184"/>
      <c r="BF13" s="184"/>
      <c r="BG13" s="184"/>
      <c r="BH13" s="184"/>
      <c r="BI13" s="184"/>
      <c r="BJ13" s="184"/>
      <c r="BK13" s="184"/>
      <c r="BL13" s="184"/>
      <c r="BM13" s="184"/>
      <c r="BN13" s="184"/>
      <c r="BO13" s="184"/>
      <c r="BP13" s="184"/>
      <c r="BQ13" s="184"/>
      <c r="BR13" s="184"/>
      <c r="BS13" s="184"/>
    </row>
    <row r="14" spans="1:71" s="158" customFormat="1" ht="56.25" customHeight="1">
      <c r="A14" s="217">
        <v>3</v>
      </c>
      <c r="B14" s="220" t="s">
        <v>203</v>
      </c>
      <c r="C14" s="220" t="s">
        <v>211</v>
      </c>
      <c r="D14" s="220" t="s">
        <v>212</v>
      </c>
      <c r="E14" s="220" t="s">
        <v>213</v>
      </c>
      <c r="F14" s="223">
        <v>43</v>
      </c>
      <c r="G14" s="223">
        <v>40</v>
      </c>
      <c r="H14" s="226">
        <v>255.3</v>
      </c>
      <c r="I14" s="223" t="s">
        <v>184</v>
      </c>
      <c r="J14" s="229" t="s">
        <v>200</v>
      </c>
      <c r="K14" s="163"/>
      <c r="L14" s="163"/>
      <c r="M14" s="163">
        <v>9.6</v>
      </c>
      <c r="N14" s="163"/>
      <c r="O14" s="163"/>
      <c r="P14" s="163"/>
      <c r="Q14" s="188"/>
      <c r="R14" s="213">
        <f>Q15+O15+M14</f>
        <v>185.5</v>
      </c>
      <c r="S14" s="215">
        <f>R14+R16+R17+R18</f>
        <v>649.5</v>
      </c>
      <c r="T14" s="209" t="s">
        <v>185</v>
      </c>
      <c r="U14" s="190"/>
      <c r="V14" s="183"/>
      <c r="W14" s="184"/>
      <c r="X14" s="184"/>
      <c r="Y14" s="184"/>
      <c r="Z14" s="184"/>
      <c r="AA14" s="184"/>
      <c r="AB14" s="184"/>
      <c r="AC14" s="184"/>
      <c r="AD14" s="184"/>
      <c r="AE14" s="184"/>
      <c r="AF14" s="184"/>
      <c r="AG14" s="184"/>
      <c r="AH14" s="184"/>
      <c r="AI14" s="184"/>
      <c r="AJ14" s="184"/>
      <c r="AK14" s="184"/>
      <c r="AL14" s="184"/>
      <c r="AM14" s="184"/>
      <c r="AN14" s="184"/>
      <c r="AO14" s="184"/>
      <c r="AP14" s="184"/>
      <c r="AQ14" s="184"/>
      <c r="AR14" s="184"/>
      <c r="AS14" s="184"/>
      <c r="AT14" s="184"/>
      <c r="AU14" s="184"/>
      <c r="AV14" s="184"/>
      <c r="AW14" s="184"/>
      <c r="AX14" s="184"/>
      <c r="AY14" s="184"/>
      <c r="AZ14" s="184"/>
      <c r="BA14" s="184"/>
      <c r="BB14" s="184"/>
      <c r="BC14" s="184"/>
      <c r="BD14" s="184"/>
      <c r="BE14" s="184"/>
      <c r="BF14" s="184"/>
      <c r="BG14" s="184"/>
      <c r="BH14" s="184"/>
      <c r="BI14" s="184"/>
      <c r="BJ14" s="184"/>
      <c r="BK14" s="184"/>
      <c r="BL14" s="184"/>
      <c r="BM14" s="184"/>
      <c r="BN14" s="184"/>
      <c r="BO14" s="184"/>
      <c r="BP14" s="184"/>
      <c r="BQ14" s="184"/>
      <c r="BR14" s="184"/>
      <c r="BS14" s="184"/>
    </row>
    <row r="15" spans="1:71" s="158" customFormat="1" ht="56.25" customHeight="1">
      <c r="A15" s="218"/>
      <c r="B15" s="221"/>
      <c r="C15" s="222"/>
      <c r="D15" s="222"/>
      <c r="E15" s="222"/>
      <c r="F15" s="225"/>
      <c r="G15" s="225"/>
      <c r="H15" s="228"/>
      <c r="I15" s="225"/>
      <c r="J15" s="231"/>
      <c r="K15" s="163"/>
      <c r="L15" s="163"/>
      <c r="M15" s="163"/>
      <c r="N15" s="163"/>
      <c r="O15" s="163">
        <v>113.2</v>
      </c>
      <c r="P15" s="163"/>
      <c r="Q15" s="188">
        <v>62.7</v>
      </c>
      <c r="R15" s="214"/>
      <c r="S15" s="233"/>
      <c r="T15" s="160" t="s">
        <v>5</v>
      </c>
      <c r="U15" s="191"/>
      <c r="V15" s="183"/>
      <c r="W15" s="184"/>
      <c r="X15" s="184"/>
      <c r="Y15" s="184"/>
      <c r="Z15" s="184"/>
      <c r="AA15" s="184"/>
      <c r="AB15" s="184"/>
      <c r="AC15" s="184"/>
      <c r="AD15" s="184"/>
      <c r="AE15" s="184"/>
      <c r="AF15" s="184"/>
      <c r="AG15" s="184"/>
      <c r="AH15" s="184"/>
      <c r="AI15" s="184"/>
      <c r="AJ15" s="184"/>
      <c r="AK15" s="184"/>
      <c r="AL15" s="184"/>
      <c r="AM15" s="184"/>
      <c r="AN15" s="184"/>
      <c r="AO15" s="184"/>
      <c r="AP15" s="184"/>
      <c r="AQ15" s="184"/>
      <c r="AR15" s="184"/>
      <c r="AS15" s="184"/>
      <c r="AT15" s="184"/>
      <c r="AU15" s="184"/>
      <c r="AV15" s="184"/>
      <c r="AW15" s="184"/>
      <c r="AX15" s="184"/>
      <c r="AY15" s="184"/>
      <c r="AZ15" s="184"/>
      <c r="BA15" s="184"/>
      <c r="BB15" s="184"/>
      <c r="BC15" s="184"/>
      <c r="BD15" s="184"/>
      <c r="BE15" s="184"/>
      <c r="BF15" s="184"/>
      <c r="BG15" s="184"/>
      <c r="BH15" s="184"/>
      <c r="BI15" s="184"/>
      <c r="BJ15" s="184"/>
      <c r="BK15" s="184"/>
      <c r="BL15" s="184"/>
      <c r="BM15" s="184"/>
      <c r="BN15" s="184"/>
      <c r="BO15" s="184"/>
      <c r="BP15" s="184"/>
      <c r="BQ15" s="184"/>
      <c r="BR15" s="184"/>
      <c r="BS15" s="184"/>
    </row>
    <row r="16" spans="1:71" s="158" customFormat="1" ht="56.25" customHeight="1">
      <c r="A16" s="218"/>
      <c r="B16" s="221"/>
      <c r="C16" s="157"/>
      <c r="D16" s="157"/>
      <c r="E16" s="157"/>
      <c r="F16" s="160">
        <v>42</v>
      </c>
      <c r="G16" s="160">
        <v>40</v>
      </c>
      <c r="H16" s="161">
        <v>268.3</v>
      </c>
      <c r="I16" s="160" t="s">
        <v>184</v>
      </c>
      <c r="J16" s="162" t="s">
        <v>200</v>
      </c>
      <c r="K16" s="163"/>
      <c r="L16" s="163"/>
      <c r="M16" s="163"/>
      <c r="N16" s="163"/>
      <c r="O16" s="163">
        <v>252.2</v>
      </c>
      <c r="P16" s="163"/>
      <c r="Q16" s="164">
        <v>80.099999999999994</v>
      </c>
      <c r="R16" s="163">
        <f t="shared" si="1"/>
        <v>332.29999999999995</v>
      </c>
      <c r="S16" s="233"/>
      <c r="T16" s="160" t="s">
        <v>5</v>
      </c>
      <c r="U16" s="169"/>
      <c r="V16" s="183"/>
      <c r="W16" s="184"/>
      <c r="X16" s="184"/>
      <c r="Y16" s="184"/>
      <c r="Z16" s="184"/>
      <c r="AA16" s="184"/>
      <c r="AB16" s="184"/>
      <c r="AC16" s="184"/>
      <c r="AD16" s="184"/>
      <c r="AE16" s="184"/>
      <c r="AF16" s="184"/>
      <c r="AG16" s="184"/>
      <c r="AH16" s="184"/>
      <c r="AI16" s="184"/>
      <c r="AJ16" s="184"/>
      <c r="AK16" s="184"/>
      <c r="AL16" s="184"/>
      <c r="AM16" s="184"/>
      <c r="AN16" s="184"/>
      <c r="AO16" s="184"/>
      <c r="AP16" s="184"/>
      <c r="AQ16" s="184"/>
      <c r="AR16" s="184"/>
      <c r="AS16" s="184"/>
      <c r="AT16" s="184"/>
      <c r="AU16" s="184"/>
      <c r="AV16" s="184"/>
      <c r="AW16" s="184"/>
      <c r="AX16" s="184"/>
      <c r="AY16" s="184"/>
      <c r="AZ16" s="184"/>
      <c r="BA16" s="184"/>
      <c r="BB16" s="184"/>
      <c r="BC16" s="184"/>
      <c r="BD16" s="184"/>
      <c r="BE16" s="184"/>
      <c r="BF16" s="184"/>
      <c r="BG16" s="184"/>
      <c r="BH16" s="184"/>
      <c r="BI16" s="184"/>
      <c r="BJ16" s="184"/>
      <c r="BK16" s="184"/>
      <c r="BL16" s="184"/>
      <c r="BM16" s="184"/>
      <c r="BN16" s="184"/>
      <c r="BO16" s="184"/>
      <c r="BP16" s="184"/>
      <c r="BQ16" s="184"/>
      <c r="BR16" s="184"/>
      <c r="BS16" s="184"/>
    </row>
    <row r="17" spans="1:71" s="158" customFormat="1" ht="56.25" customHeight="1">
      <c r="A17" s="218"/>
      <c r="B17" s="221"/>
      <c r="C17" s="157"/>
      <c r="D17" s="157"/>
      <c r="E17" s="157"/>
      <c r="F17" s="160">
        <v>41</v>
      </c>
      <c r="G17" s="160">
        <v>40</v>
      </c>
      <c r="H17" s="161">
        <v>288.10000000000002</v>
      </c>
      <c r="I17" s="160" t="s">
        <v>184</v>
      </c>
      <c r="J17" s="162" t="s">
        <v>200</v>
      </c>
      <c r="K17" s="163"/>
      <c r="L17" s="163"/>
      <c r="M17" s="163"/>
      <c r="N17" s="163"/>
      <c r="O17" s="163"/>
      <c r="P17" s="163"/>
      <c r="Q17" s="164">
        <v>88</v>
      </c>
      <c r="R17" s="163">
        <f t="shared" si="1"/>
        <v>88</v>
      </c>
      <c r="S17" s="233"/>
      <c r="T17" s="160" t="s">
        <v>5</v>
      </c>
      <c r="U17" s="192"/>
      <c r="V17" s="183"/>
      <c r="W17" s="184"/>
      <c r="X17" s="184"/>
      <c r="Y17" s="184"/>
      <c r="Z17" s="184"/>
      <c r="AA17" s="184"/>
      <c r="AB17" s="184"/>
      <c r="AC17" s="184"/>
      <c r="AD17" s="184"/>
      <c r="AE17" s="184"/>
      <c r="AF17" s="184"/>
      <c r="AG17" s="184"/>
      <c r="AH17" s="184"/>
      <c r="AI17" s="184"/>
      <c r="AJ17" s="184"/>
      <c r="AK17" s="184"/>
      <c r="AL17" s="184"/>
      <c r="AM17" s="184"/>
      <c r="AN17" s="184"/>
      <c r="AO17" s="184"/>
      <c r="AP17" s="184"/>
      <c r="AQ17" s="184"/>
      <c r="AR17" s="184"/>
      <c r="AS17" s="184"/>
      <c r="AT17" s="184"/>
      <c r="AU17" s="184"/>
      <c r="AV17" s="184"/>
      <c r="AW17" s="184"/>
      <c r="AX17" s="184"/>
      <c r="AY17" s="184"/>
      <c r="AZ17" s="184"/>
      <c r="BA17" s="184"/>
      <c r="BB17" s="184"/>
      <c r="BC17" s="184"/>
      <c r="BD17" s="184"/>
      <c r="BE17" s="184"/>
      <c r="BF17" s="184"/>
      <c r="BG17" s="184"/>
      <c r="BH17" s="184"/>
      <c r="BI17" s="184"/>
      <c r="BJ17" s="184"/>
      <c r="BK17" s="184"/>
      <c r="BL17" s="184"/>
      <c r="BM17" s="184"/>
      <c r="BN17" s="184"/>
      <c r="BO17" s="184"/>
      <c r="BP17" s="184"/>
      <c r="BQ17" s="184"/>
      <c r="BR17" s="184"/>
      <c r="BS17" s="184"/>
    </row>
    <row r="18" spans="1:71" s="158" customFormat="1" ht="56.25" customHeight="1">
      <c r="A18" s="218"/>
      <c r="B18" s="221"/>
      <c r="C18" s="220"/>
      <c r="D18" s="220"/>
      <c r="E18" s="220"/>
      <c r="F18" s="223">
        <v>306</v>
      </c>
      <c r="G18" s="223">
        <v>40</v>
      </c>
      <c r="H18" s="226">
        <v>6685.7</v>
      </c>
      <c r="I18" s="223" t="s">
        <v>196</v>
      </c>
      <c r="J18" s="229" t="s">
        <v>200</v>
      </c>
      <c r="K18" s="163"/>
      <c r="L18" s="163"/>
      <c r="M18" s="163"/>
      <c r="N18" s="163"/>
      <c r="O18" s="163">
        <v>26.9</v>
      </c>
      <c r="P18" s="163"/>
      <c r="Q18" s="164"/>
      <c r="R18" s="213">
        <f>M19+O18+Q20</f>
        <v>43.7</v>
      </c>
      <c r="S18" s="233"/>
      <c r="T18" s="160" t="s">
        <v>5</v>
      </c>
      <c r="U18" s="169"/>
      <c r="V18" s="183"/>
      <c r="W18" s="184"/>
      <c r="X18" s="184"/>
      <c r="Y18" s="184"/>
      <c r="Z18" s="184"/>
      <c r="AA18" s="184"/>
      <c r="AB18" s="184"/>
      <c r="AC18" s="184"/>
      <c r="AD18" s="184"/>
      <c r="AE18" s="184"/>
      <c r="AF18" s="184"/>
      <c r="AG18" s="184"/>
      <c r="AH18" s="184"/>
      <c r="AI18" s="184"/>
      <c r="AJ18" s="184"/>
      <c r="AK18" s="184"/>
      <c r="AL18" s="184"/>
      <c r="AM18" s="184"/>
      <c r="AN18" s="184"/>
      <c r="AO18" s="184"/>
      <c r="AP18" s="184"/>
      <c r="AQ18" s="184"/>
      <c r="AR18" s="184"/>
      <c r="AS18" s="184"/>
      <c r="AT18" s="184"/>
      <c r="AU18" s="184"/>
      <c r="AV18" s="184"/>
      <c r="AW18" s="184"/>
      <c r="AX18" s="184"/>
      <c r="AY18" s="184"/>
      <c r="AZ18" s="184"/>
      <c r="BA18" s="184"/>
      <c r="BB18" s="184"/>
      <c r="BC18" s="184"/>
      <c r="BD18" s="184"/>
      <c r="BE18" s="184"/>
      <c r="BF18" s="184"/>
      <c r="BG18" s="184"/>
      <c r="BH18" s="184"/>
      <c r="BI18" s="184"/>
      <c r="BJ18" s="184"/>
      <c r="BK18" s="184"/>
      <c r="BL18" s="184"/>
      <c r="BM18" s="184"/>
      <c r="BN18" s="184"/>
      <c r="BO18" s="184"/>
      <c r="BP18" s="184"/>
      <c r="BQ18" s="184"/>
      <c r="BR18" s="184"/>
      <c r="BS18" s="184"/>
    </row>
    <row r="19" spans="1:71" s="158" customFormat="1" ht="56.25" customHeight="1">
      <c r="A19" s="218"/>
      <c r="B19" s="221"/>
      <c r="C19" s="221"/>
      <c r="D19" s="221"/>
      <c r="E19" s="221"/>
      <c r="F19" s="224"/>
      <c r="G19" s="224"/>
      <c r="H19" s="227"/>
      <c r="I19" s="224"/>
      <c r="J19" s="230"/>
      <c r="K19" s="163"/>
      <c r="L19" s="163"/>
      <c r="M19" s="163">
        <v>0.1</v>
      </c>
      <c r="N19" s="168"/>
      <c r="O19" s="163"/>
      <c r="P19" s="163"/>
      <c r="Q19" s="164"/>
      <c r="R19" s="232"/>
      <c r="S19" s="167"/>
      <c r="T19" s="170" t="s">
        <v>185</v>
      </c>
      <c r="U19" s="171"/>
      <c r="V19" s="183"/>
      <c r="W19" s="184"/>
      <c r="X19" s="184"/>
      <c r="Y19" s="184"/>
      <c r="Z19" s="184"/>
      <c r="AA19" s="184"/>
      <c r="AB19" s="184"/>
      <c r="AC19" s="184"/>
      <c r="AD19" s="184"/>
      <c r="AE19" s="184"/>
      <c r="AF19" s="184"/>
      <c r="AG19" s="184"/>
      <c r="AH19" s="184"/>
      <c r="AI19" s="184"/>
      <c r="AJ19" s="184"/>
      <c r="AK19" s="184"/>
      <c r="AL19" s="184"/>
      <c r="AM19" s="184"/>
      <c r="AN19" s="184"/>
      <c r="AO19" s="184"/>
      <c r="AP19" s="184"/>
      <c r="AQ19" s="184"/>
      <c r="AR19" s="184"/>
      <c r="AS19" s="184"/>
      <c r="AT19" s="184"/>
      <c r="AU19" s="184"/>
      <c r="AV19" s="184"/>
      <c r="AW19" s="184"/>
      <c r="AX19" s="184"/>
      <c r="AY19" s="184"/>
      <c r="AZ19" s="184"/>
      <c r="BA19" s="184"/>
      <c r="BB19" s="184"/>
      <c r="BC19" s="184"/>
      <c r="BD19" s="184"/>
      <c r="BE19" s="184"/>
      <c r="BF19" s="184"/>
      <c r="BG19" s="184"/>
      <c r="BH19" s="184"/>
      <c r="BI19" s="184"/>
      <c r="BJ19" s="184"/>
      <c r="BK19" s="184"/>
      <c r="BL19" s="184"/>
      <c r="BM19" s="184"/>
      <c r="BN19" s="184"/>
      <c r="BO19" s="184"/>
      <c r="BP19" s="184"/>
      <c r="BQ19" s="184"/>
      <c r="BR19" s="184"/>
      <c r="BS19" s="184"/>
    </row>
    <row r="20" spans="1:71" s="158" customFormat="1" ht="56.25" customHeight="1">
      <c r="A20" s="219"/>
      <c r="B20" s="222"/>
      <c r="C20" s="222"/>
      <c r="D20" s="222"/>
      <c r="E20" s="222"/>
      <c r="F20" s="225"/>
      <c r="G20" s="225"/>
      <c r="H20" s="228"/>
      <c r="I20" s="225"/>
      <c r="J20" s="231"/>
      <c r="K20" s="163"/>
      <c r="L20" s="163"/>
      <c r="M20" s="163"/>
      <c r="N20" s="168"/>
      <c r="O20" s="163"/>
      <c r="P20" s="163"/>
      <c r="Q20" s="164">
        <v>16.7</v>
      </c>
      <c r="R20" s="214"/>
      <c r="S20" s="167"/>
      <c r="T20" s="160" t="s">
        <v>5</v>
      </c>
      <c r="U20" s="171"/>
      <c r="V20" s="183"/>
      <c r="W20" s="184"/>
      <c r="X20" s="184"/>
      <c r="Y20" s="184"/>
      <c r="Z20" s="184"/>
      <c r="AA20" s="184"/>
      <c r="AB20" s="184"/>
      <c r="AC20" s="184"/>
      <c r="AD20" s="184"/>
      <c r="AE20" s="184"/>
      <c r="AF20" s="184"/>
      <c r="AG20" s="184"/>
      <c r="AH20" s="184"/>
      <c r="AI20" s="184"/>
      <c r="AJ20" s="184"/>
      <c r="AK20" s="184"/>
      <c r="AL20" s="184"/>
      <c r="AM20" s="184"/>
      <c r="AN20" s="184"/>
      <c r="AO20" s="184"/>
      <c r="AP20" s="184"/>
      <c r="AQ20" s="184"/>
      <c r="AR20" s="184"/>
      <c r="AS20" s="184"/>
      <c r="AT20" s="184"/>
      <c r="AU20" s="184"/>
      <c r="AV20" s="184"/>
      <c r="AW20" s="184"/>
      <c r="AX20" s="184"/>
      <c r="AY20" s="184"/>
      <c r="AZ20" s="184"/>
      <c r="BA20" s="184"/>
      <c r="BB20" s="184"/>
      <c r="BC20" s="184"/>
      <c r="BD20" s="184"/>
      <c r="BE20" s="184"/>
      <c r="BF20" s="184"/>
      <c r="BG20" s="184"/>
      <c r="BH20" s="184"/>
      <c r="BI20" s="184"/>
      <c r="BJ20" s="184"/>
      <c r="BK20" s="184"/>
      <c r="BL20" s="184"/>
      <c r="BM20" s="184"/>
      <c r="BN20" s="184"/>
      <c r="BO20" s="184"/>
      <c r="BP20" s="184"/>
      <c r="BQ20" s="184"/>
      <c r="BR20" s="184"/>
      <c r="BS20" s="184"/>
    </row>
    <row r="21" spans="1:71" s="158" customFormat="1" ht="56.25" customHeight="1">
      <c r="A21" s="217">
        <v>4</v>
      </c>
      <c r="B21" s="220" t="s">
        <v>202</v>
      </c>
      <c r="C21" s="220" t="s">
        <v>214</v>
      </c>
      <c r="D21" s="220" t="s">
        <v>209</v>
      </c>
      <c r="E21" s="220" t="s">
        <v>215</v>
      </c>
      <c r="F21" s="223">
        <v>20</v>
      </c>
      <c r="G21" s="223">
        <v>41</v>
      </c>
      <c r="H21" s="226">
        <v>912.6</v>
      </c>
      <c r="I21" s="223" t="s">
        <v>185</v>
      </c>
      <c r="J21" s="229" t="s">
        <v>199</v>
      </c>
      <c r="K21" s="163">
        <v>69.7</v>
      </c>
      <c r="L21" s="163"/>
      <c r="M21" s="163"/>
      <c r="N21" s="168"/>
      <c r="O21" s="163"/>
      <c r="P21" s="163"/>
      <c r="Q21" s="164"/>
      <c r="R21" s="213">
        <f>K21+N22</f>
        <v>423.8</v>
      </c>
      <c r="S21" s="215">
        <f>R21</f>
        <v>423.8</v>
      </c>
      <c r="T21" s="211" t="s">
        <v>4</v>
      </c>
      <c r="U21" s="172"/>
      <c r="V21" s="183"/>
      <c r="W21" s="184"/>
      <c r="X21" s="184"/>
      <c r="Y21" s="184"/>
      <c r="Z21" s="184"/>
      <c r="AA21" s="184"/>
      <c r="AB21" s="184"/>
      <c r="AC21" s="184"/>
      <c r="AD21" s="184"/>
      <c r="AE21" s="184"/>
      <c r="AF21" s="184"/>
      <c r="AG21" s="184"/>
      <c r="AH21" s="184"/>
      <c r="AI21" s="184"/>
      <c r="AJ21" s="184"/>
      <c r="AK21" s="184"/>
      <c r="AL21" s="184"/>
      <c r="AM21" s="184"/>
      <c r="AN21" s="184"/>
      <c r="AO21" s="184"/>
      <c r="AP21" s="184"/>
      <c r="AQ21" s="184"/>
      <c r="AR21" s="184"/>
      <c r="AS21" s="184"/>
      <c r="AT21" s="184"/>
      <c r="AU21" s="184"/>
      <c r="AV21" s="184"/>
      <c r="AW21" s="184"/>
      <c r="AX21" s="184"/>
      <c r="AY21" s="184"/>
      <c r="AZ21" s="184"/>
      <c r="BA21" s="184"/>
      <c r="BB21" s="184"/>
      <c r="BC21" s="184"/>
      <c r="BD21" s="184"/>
      <c r="BE21" s="184"/>
      <c r="BF21" s="184"/>
      <c r="BG21" s="184"/>
      <c r="BH21" s="184"/>
      <c r="BI21" s="184"/>
      <c r="BJ21" s="184"/>
      <c r="BK21" s="184"/>
      <c r="BL21" s="184"/>
      <c r="BM21" s="184"/>
      <c r="BN21" s="184"/>
      <c r="BO21" s="184"/>
      <c r="BP21" s="184"/>
      <c r="BQ21" s="184"/>
      <c r="BR21" s="184"/>
      <c r="BS21" s="184"/>
    </row>
    <row r="22" spans="1:71" s="158" customFormat="1" ht="56.25" customHeight="1">
      <c r="A22" s="219"/>
      <c r="B22" s="222"/>
      <c r="C22" s="222"/>
      <c r="D22" s="222"/>
      <c r="E22" s="222"/>
      <c r="F22" s="225"/>
      <c r="G22" s="225"/>
      <c r="H22" s="228"/>
      <c r="I22" s="225"/>
      <c r="J22" s="231"/>
      <c r="K22" s="163"/>
      <c r="L22" s="163"/>
      <c r="M22" s="163"/>
      <c r="N22" s="168">
        <v>354.1</v>
      </c>
      <c r="O22" s="163"/>
      <c r="P22" s="163"/>
      <c r="Q22" s="164"/>
      <c r="R22" s="214"/>
      <c r="S22" s="216"/>
      <c r="T22" s="211" t="s">
        <v>185</v>
      </c>
      <c r="U22" s="173"/>
      <c r="V22" s="183"/>
      <c r="W22" s="184"/>
      <c r="X22" s="184"/>
      <c r="Y22" s="184"/>
      <c r="Z22" s="184"/>
      <c r="AA22" s="184"/>
      <c r="AB22" s="184"/>
      <c r="AC22" s="184"/>
      <c r="AD22" s="184"/>
      <c r="AE22" s="184"/>
      <c r="AF22" s="184"/>
      <c r="AG22" s="184"/>
      <c r="AH22" s="184"/>
      <c r="AI22" s="184"/>
      <c r="AJ22" s="184"/>
      <c r="AK22" s="184"/>
      <c r="AL22" s="184"/>
      <c r="AM22" s="184"/>
      <c r="AN22" s="184"/>
      <c r="AO22" s="184"/>
      <c r="AP22" s="184"/>
      <c r="AQ22" s="184"/>
      <c r="AR22" s="184"/>
      <c r="AS22" s="184"/>
      <c r="AT22" s="184"/>
      <c r="AU22" s="184"/>
      <c r="AV22" s="184"/>
      <c r="AW22" s="184"/>
      <c r="AX22" s="184"/>
      <c r="AY22" s="184"/>
      <c r="AZ22" s="184"/>
      <c r="BA22" s="184"/>
      <c r="BB22" s="184"/>
      <c r="BC22" s="184"/>
      <c r="BD22" s="184"/>
      <c r="BE22" s="184"/>
      <c r="BF22" s="184"/>
      <c r="BG22" s="184"/>
      <c r="BH22" s="184"/>
      <c r="BI22" s="184"/>
      <c r="BJ22" s="184"/>
      <c r="BK22" s="184"/>
      <c r="BL22" s="184"/>
      <c r="BM22" s="184"/>
      <c r="BN22" s="184"/>
      <c r="BO22" s="184"/>
      <c r="BP22" s="184"/>
      <c r="BQ22" s="184"/>
      <c r="BR22" s="184"/>
      <c r="BS22" s="184"/>
    </row>
    <row r="23" spans="1:71" s="158" customFormat="1" ht="56.25" customHeight="1">
      <c r="A23" s="193">
        <v>5</v>
      </c>
      <c r="B23" s="194" t="s">
        <v>204</v>
      </c>
      <c r="C23" s="194"/>
      <c r="D23" s="194"/>
      <c r="E23" s="194"/>
      <c r="F23" s="160">
        <v>30</v>
      </c>
      <c r="G23" s="160">
        <v>40</v>
      </c>
      <c r="H23" s="161">
        <v>243.6</v>
      </c>
      <c r="I23" s="160" t="s">
        <v>5</v>
      </c>
      <c r="J23" s="162" t="s">
        <v>193</v>
      </c>
      <c r="K23" s="163"/>
      <c r="L23" s="163"/>
      <c r="M23" s="163"/>
      <c r="N23" s="163">
        <v>243.6</v>
      </c>
      <c r="O23" s="163"/>
      <c r="P23" s="163"/>
      <c r="Q23" s="164"/>
      <c r="R23" s="163">
        <f t="shared" si="1"/>
        <v>243.6</v>
      </c>
      <c r="S23" s="195">
        <f>R23</f>
        <v>243.6</v>
      </c>
      <c r="T23" s="211" t="s">
        <v>185</v>
      </c>
      <c r="U23" s="169"/>
      <c r="V23" s="183"/>
      <c r="W23" s="184"/>
      <c r="X23" s="184"/>
      <c r="Y23" s="184"/>
      <c r="Z23" s="184"/>
      <c r="AA23" s="184"/>
      <c r="AB23" s="184"/>
      <c r="AC23" s="184"/>
      <c r="AD23" s="184"/>
      <c r="AE23" s="184"/>
      <c r="AF23" s="184"/>
      <c r="AG23" s="184"/>
      <c r="AH23" s="184"/>
      <c r="AI23" s="184"/>
      <c r="AJ23" s="184"/>
      <c r="AK23" s="184"/>
      <c r="AL23" s="184"/>
      <c r="AM23" s="184"/>
      <c r="AN23" s="184"/>
      <c r="AO23" s="184"/>
      <c r="AP23" s="184"/>
      <c r="AQ23" s="184"/>
      <c r="AR23" s="184"/>
      <c r="AS23" s="184"/>
      <c r="AT23" s="184"/>
      <c r="AU23" s="184"/>
      <c r="AV23" s="184"/>
      <c r="AW23" s="184"/>
      <c r="AX23" s="184"/>
      <c r="AY23" s="184"/>
      <c r="AZ23" s="184"/>
      <c r="BA23" s="184"/>
      <c r="BB23" s="184"/>
      <c r="BC23" s="184"/>
      <c r="BD23" s="184"/>
      <c r="BE23" s="184"/>
      <c r="BF23" s="184"/>
      <c r="BG23" s="184"/>
      <c r="BH23" s="184"/>
      <c r="BI23" s="184"/>
      <c r="BJ23" s="184"/>
      <c r="BK23" s="184"/>
      <c r="BL23" s="184"/>
      <c r="BM23" s="184"/>
      <c r="BN23" s="184"/>
      <c r="BO23" s="184"/>
      <c r="BP23" s="184"/>
      <c r="BQ23" s="184"/>
      <c r="BR23" s="184"/>
      <c r="BS23" s="184"/>
    </row>
    <row r="24" spans="1:71" s="158" customFormat="1" ht="56.25" customHeight="1">
      <c r="A24" s="217">
        <v>6</v>
      </c>
      <c r="B24" s="220" t="s">
        <v>239</v>
      </c>
      <c r="C24" s="220" t="s">
        <v>217</v>
      </c>
      <c r="D24" s="220" t="s">
        <v>218</v>
      </c>
      <c r="E24" s="220" t="s">
        <v>216</v>
      </c>
      <c r="F24" s="223">
        <v>53</v>
      </c>
      <c r="G24" s="223">
        <v>40</v>
      </c>
      <c r="H24" s="226">
        <v>658.5</v>
      </c>
      <c r="I24" s="223" t="s">
        <v>5</v>
      </c>
      <c r="J24" s="229" t="s">
        <v>193</v>
      </c>
      <c r="K24" s="163">
        <v>384</v>
      </c>
      <c r="L24" s="163"/>
      <c r="M24" s="163"/>
      <c r="N24" s="163"/>
      <c r="O24" s="163"/>
      <c r="P24" s="163"/>
      <c r="Q24" s="164"/>
      <c r="R24" s="213">
        <f>Q26+P26+M25+K24</f>
        <v>658.5</v>
      </c>
      <c r="S24" s="215">
        <f>R24</f>
        <v>658.5</v>
      </c>
      <c r="T24" s="210" t="s">
        <v>4</v>
      </c>
      <c r="U24" s="169"/>
      <c r="V24" s="183"/>
      <c r="W24" s="184"/>
      <c r="X24" s="184"/>
      <c r="Y24" s="184"/>
      <c r="Z24" s="184"/>
      <c r="AA24" s="184"/>
      <c r="AB24" s="184"/>
      <c r="AC24" s="184"/>
      <c r="AD24" s="184"/>
      <c r="AE24" s="184"/>
      <c r="AF24" s="184"/>
      <c r="AG24" s="184"/>
      <c r="AH24" s="184"/>
      <c r="AI24" s="184"/>
      <c r="AJ24" s="184"/>
      <c r="AK24" s="184"/>
      <c r="AL24" s="184"/>
      <c r="AM24" s="184"/>
      <c r="AN24" s="184"/>
      <c r="AO24" s="184"/>
      <c r="AP24" s="184"/>
      <c r="AQ24" s="184"/>
      <c r="AR24" s="184"/>
      <c r="AS24" s="184"/>
      <c r="AT24" s="184"/>
      <c r="AU24" s="184"/>
      <c r="AV24" s="184"/>
      <c r="AW24" s="184"/>
      <c r="AX24" s="184"/>
      <c r="AY24" s="184"/>
      <c r="AZ24" s="184"/>
      <c r="BA24" s="184"/>
      <c r="BB24" s="184"/>
      <c r="BC24" s="184"/>
      <c r="BD24" s="184"/>
      <c r="BE24" s="184"/>
      <c r="BF24" s="184"/>
      <c r="BG24" s="184"/>
      <c r="BH24" s="184"/>
      <c r="BI24" s="184"/>
      <c r="BJ24" s="184"/>
      <c r="BK24" s="184"/>
      <c r="BL24" s="184"/>
      <c r="BM24" s="184"/>
      <c r="BN24" s="184"/>
      <c r="BO24" s="184"/>
      <c r="BP24" s="184"/>
      <c r="BQ24" s="184"/>
      <c r="BR24" s="184"/>
      <c r="BS24" s="184"/>
    </row>
    <row r="25" spans="1:71" s="158" customFormat="1" ht="56.25" customHeight="1">
      <c r="A25" s="218"/>
      <c r="B25" s="221"/>
      <c r="C25" s="221"/>
      <c r="D25" s="221"/>
      <c r="E25" s="221"/>
      <c r="F25" s="224"/>
      <c r="G25" s="224"/>
      <c r="H25" s="227"/>
      <c r="I25" s="224"/>
      <c r="J25" s="230"/>
      <c r="K25" s="163"/>
      <c r="L25" s="163"/>
      <c r="M25" s="163">
        <v>15.5</v>
      </c>
      <c r="N25" s="163"/>
      <c r="O25" s="163"/>
      <c r="P25" s="163"/>
      <c r="Q25" s="164"/>
      <c r="R25" s="232"/>
      <c r="S25" s="233"/>
      <c r="T25" s="211" t="s">
        <v>185</v>
      </c>
      <c r="U25" s="171"/>
      <c r="V25" s="183"/>
      <c r="W25" s="184"/>
      <c r="X25" s="184"/>
      <c r="Y25" s="184"/>
      <c r="Z25" s="184"/>
      <c r="AA25" s="184"/>
      <c r="AB25" s="184"/>
      <c r="AC25" s="184"/>
      <c r="AD25" s="184"/>
      <c r="AE25" s="184"/>
      <c r="AF25" s="184"/>
      <c r="AG25" s="184"/>
      <c r="AH25" s="184"/>
      <c r="AI25" s="184"/>
      <c r="AJ25" s="184"/>
      <c r="AK25" s="184"/>
      <c r="AL25" s="184"/>
      <c r="AM25" s="184"/>
      <c r="AN25" s="184"/>
      <c r="AO25" s="184"/>
      <c r="AP25" s="184"/>
      <c r="AQ25" s="184"/>
      <c r="AR25" s="184"/>
      <c r="AS25" s="184"/>
      <c r="AT25" s="184"/>
      <c r="AU25" s="184"/>
      <c r="AV25" s="184"/>
      <c r="AW25" s="184"/>
      <c r="AX25" s="184"/>
      <c r="AY25" s="184"/>
      <c r="AZ25" s="184"/>
      <c r="BA25" s="184"/>
      <c r="BB25" s="184"/>
      <c r="BC25" s="184"/>
      <c r="BD25" s="184"/>
      <c r="BE25" s="184"/>
      <c r="BF25" s="184"/>
      <c r="BG25" s="184"/>
      <c r="BH25" s="184"/>
      <c r="BI25" s="184"/>
      <c r="BJ25" s="184"/>
      <c r="BK25" s="184"/>
      <c r="BL25" s="184"/>
      <c r="BM25" s="184"/>
      <c r="BN25" s="184"/>
      <c r="BO25" s="184"/>
      <c r="BP25" s="184"/>
      <c r="BQ25" s="184"/>
      <c r="BR25" s="184"/>
      <c r="BS25" s="184"/>
    </row>
    <row r="26" spans="1:71" s="158" customFormat="1" ht="56.25" customHeight="1">
      <c r="A26" s="219"/>
      <c r="B26" s="222"/>
      <c r="C26" s="222"/>
      <c r="D26" s="222"/>
      <c r="E26" s="222"/>
      <c r="F26" s="225"/>
      <c r="G26" s="225"/>
      <c r="H26" s="228"/>
      <c r="I26" s="225"/>
      <c r="J26" s="231"/>
      <c r="K26" s="163"/>
      <c r="L26" s="163"/>
      <c r="M26" s="163"/>
      <c r="N26" s="163"/>
      <c r="O26" s="163"/>
      <c r="P26" s="163">
        <v>59</v>
      </c>
      <c r="Q26" s="164">
        <v>200</v>
      </c>
      <c r="R26" s="214"/>
      <c r="S26" s="216"/>
      <c r="T26" s="211" t="s">
        <v>5</v>
      </c>
      <c r="U26" s="171"/>
      <c r="V26" s="183"/>
      <c r="W26" s="184"/>
      <c r="X26" s="184"/>
      <c r="Y26" s="184"/>
      <c r="Z26" s="184"/>
      <c r="AA26" s="184"/>
      <c r="AB26" s="184"/>
      <c r="AC26" s="184"/>
      <c r="AD26" s="184"/>
      <c r="AE26" s="184"/>
      <c r="AF26" s="184"/>
      <c r="AG26" s="184"/>
      <c r="AH26" s="184"/>
      <c r="AI26" s="184"/>
      <c r="AJ26" s="184"/>
      <c r="AK26" s="184"/>
      <c r="AL26" s="184"/>
      <c r="AM26" s="184"/>
      <c r="AN26" s="184"/>
      <c r="AO26" s="184"/>
      <c r="AP26" s="184"/>
      <c r="AQ26" s="184"/>
      <c r="AR26" s="184"/>
      <c r="AS26" s="184"/>
      <c r="AT26" s="184"/>
      <c r="AU26" s="184"/>
      <c r="AV26" s="184"/>
      <c r="AW26" s="184"/>
      <c r="AX26" s="184"/>
      <c r="AY26" s="184"/>
      <c r="AZ26" s="184"/>
      <c r="BA26" s="184"/>
      <c r="BB26" s="184"/>
      <c r="BC26" s="184"/>
      <c r="BD26" s="184"/>
      <c r="BE26" s="184"/>
      <c r="BF26" s="184"/>
      <c r="BG26" s="184"/>
      <c r="BH26" s="184"/>
      <c r="BI26" s="184"/>
      <c r="BJ26" s="184"/>
      <c r="BK26" s="184"/>
      <c r="BL26" s="184"/>
      <c r="BM26" s="184"/>
      <c r="BN26" s="184"/>
      <c r="BO26" s="184"/>
      <c r="BP26" s="184"/>
      <c r="BQ26" s="184"/>
      <c r="BR26" s="184"/>
      <c r="BS26" s="184"/>
    </row>
    <row r="27" spans="1:71" s="158" customFormat="1" ht="56.25" customHeight="1">
      <c r="A27" s="193">
        <v>8</v>
      </c>
      <c r="B27" s="194" t="s">
        <v>205</v>
      </c>
      <c r="C27" s="194"/>
      <c r="D27" s="194"/>
      <c r="E27" s="194"/>
      <c r="F27" s="160">
        <v>40</v>
      </c>
      <c r="G27" s="160">
        <v>40</v>
      </c>
      <c r="H27" s="161">
        <v>306.8</v>
      </c>
      <c r="I27" s="160" t="s">
        <v>5</v>
      </c>
      <c r="J27" s="162" t="s">
        <v>193</v>
      </c>
      <c r="K27" s="163"/>
      <c r="L27" s="163"/>
      <c r="M27" s="163"/>
      <c r="N27" s="163"/>
      <c r="O27" s="163"/>
      <c r="P27" s="163"/>
      <c r="Q27" s="164">
        <v>306.8</v>
      </c>
      <c r="R27" s="163">
        <f t="shared" si="1"/>
        <v>306.8</v>
      </c>
      <c r="S27" s="165">
        <f t="shared" ref="S27" si="2">R27</f>
        <v>306.8</v>
      </c>
      <c r="T27" s="160" t="s">
        <v>5</v>
      </c>
      <c r="U27" s="172"/>
      <c r="V27" s="183"/>
      <c r="W27" s="184"/>
      <c r="X27" s="184"/>
      <c r="Y27" s="184"/>
      <c r="Z27" s="184"/>
      <c r="AA27" s="184"/>
      <c r="AB27" s="184"/>
      <c r="AC27" s="184"/>
      <c r="AD27" s="184"/>
      <c r="AE27" s="184"/>
      <c r="AF27" s="184"/>
      <c r="AG27" s="184"/>
      <c r="AH27" s="184"/>
      <c r="AI27" s="184"/>
      <c r="AJ27" s="184"/>
      <c r="AK27" s="184"/>
      <c r="AL27" s="184"/>
      <c r="AM27" s="184"/>
      <c r="AN27" s="184"/>
      <c r="AO27" s="184"/>
      <c r="AP27" s="184"/>
      <c r="AQ27" s="184"/>
      <c r="AR27" s="184"/>
      <c r="AS27" s="184"/>
      <c r="AT27" s="184"/>
      <c r="AU27" s="184"/>
      <c r="AV27" s="184"/>
      <c r="AW27" s="184"/>
      <c r="AX27" s="184"/>
      <c r="AY27" s="184"/>
      <c r="AZ27" s="184"/>
      <c r="BA27" s="184"/>
      <c r="BB27" s="184"/>
      <c r="BC27" s="184"/>
      <c r="BD27" s="184"/>
      <c r="BE27" s="184"/>
      <c r="BF27" s="184"/>
      <c r="BG27" s="184"/>
      <c r="BH27" s="184"/>
      <c r="BI27" s="184"/>
      <c r="BJ27" s="184"/>
      <c r="BK27" s="184"/>
      <c r="BL27" s="184"/>
      <c r="BM27" s="184"/>
      <c r="BN27" s="184"/>
      <c r="BO27" s="184"/>
      <c r="BP27" s="184"/>
      <c r="BQ27" s="184"/>
      <c r="BR27" s="184"/>
      <c r="BS27" s="184"/>
    </row>
    <row r="28" spans="1:71" s="158" customFormat="1" ht="56.25" customHeight="1">
      <c r="A28" s="193">
        <v>9</v>
      </c>
      <c r="B28" s="194" t="s">
        <v>219</v>
      </c>
      <c r="C28" s="194"/>
      <c r="D28" s="194"/>
      <c r="E28" s="194"/>
      <c r="F28" s="196">
        <v>77</v>
      </c>
      <c r="G28" s="196">
        <v>40</v>
      </c>
      <c r="H28" s="197">
        <v>178.1</v>
      </c>
      <c r="I28" s="160" t="s">
        <v>184</v>
      </c>
      <c r="J28" s="162" t="s">
        <v>193</v>
      </c>
      <c r="K28" s="163"/>
      <c r="L28" s="163">
        <v>12.2</v>
      </c>
      <c r="M28" s="163"/>
      <c r="N28" s="163"/>
      <c r="O28" s="163"/>
      <c r="P28" s="163"/>
      <c r="Q28" s="164"/>
      <c r="R28" s="163">
        <f t="shared" si="1"/>
        <v>12.2</v>
      </c>
      <c r="S28" s="189">
        <f>R28</f>
        <v>12.2</v>
      </c>
      <c r="T28" s="210" t="s">
        <v>246</v>
      </c>
      <c r="U28" s="169"/>
      <c r="V28" s="183"/>
      <c r="W28" s="184"/>
      <c r="X28" s="184"/>
      <c r="Y28" s="184"/>
      <c r="Z28" s="184"/>
      <c r="AA28" s="184"/>
      <c r="AB28" s="184"/>
      <c r="AC28" s="184"/>
      <c r="AD28" s="184"/>
      <c r="AE28" s="184"/>
      <c r="AF28" s="184"/>
      <c r="AG28" s="184"/>
      <c r="AH28" s="184"/>
      <c r="AI28" s="184"/>
      <c r="AJ28" s="184"/>
      <c r="AK28" s="184"/>
      <c r="AL28" s="184"/>
      <c r="AM28" s="184"/>
      <c r="AN28" s="184"/>
      <c r="AO28" s="184"/>
      <c r="AP28" s="184"/>
      <c r="AQ28" s="184"/>
      <c r="AR28" s="184"/>
      <c r="AS28" s="184"/>
      <c r="AT28" s="184"/>
      <c r="AU28" s="184"/>
      <c r="AV28" s="184"/>
      <c r="AW28" s="184"/>
      <c r="AX28" s="184"/>
      <c r="AY28" s="184"/>
      <c r="AZ28" s="184"/>
      <c r="BA28" s="184"/>
      <c r="BB28" s="184"/>
      <c r="BC28" s="184"/>
      <c r="BD28" s="184"/>
      <c r="BE28" s="184"/>
      <c r="BF28" s="184"/>
      <c r="BG28" s="184"/>
      <c r="BH28" s="184"/>
      <c r="BI28" s="184"/>
      <c r="BJ28" s="184"/>
      <c r="BK28" s="184"/>
      <c r="BL28" s="184"/>
      <c r="BM28" s="184"/>
      <c r="BN28" s="184"/>
      <c r="BO28" s="184"/>
      <c r="BP28" s="184"/>
      <c r="BQ28" s="184"/>
      <c r="BR28" s="184"/>
      <c r="BS28" s="184"/>
    </row>
    <row r="29" spans="1:71" s="158" customFormat="1" ht="56.25" customHeight="1">
      <c r="A29" s="193">
        <v>10</v>
      </c>
      <c r="B29" s="194" t="s">
        <v>206</v>
      </c>
      <c r="C29" s="194"/>
      <c r="D29" s="194"/>
      <c r="E29" s="194"/>
      <c r="F29" s="160">
        <v>54</v>
      </c>
      <c r="G29" s="160">
        <v>40</v>
      </c>
      <c r="H29" s="161">
        <v>188.1</v>
      </c>
      <c r="I29" s="160" t="s">
        <v>5</v>
      </c>
      <c r="J29" s="162" t="s">
        <v>193</v>
      </c>
      <c r="K29" s="163"/>
      <c r="L29" s="163"/>
      <c r="M29" s="163"/>
      <c r="N29" s="163"/>
      <c r="O29" s="163"/>
      <c r="P29" s="163"/>
      <c r="Q29" s="164">
        <v>181.6</v>
      </c>
      <c r="R29" s="163">
        <f t="shared" si="1"/>
        <v>181.6</v>
      </c>
      <c r="S29" s="195">
        <f>R29</f>
        <v>181.6</v>
      </c>
      <c r="T29" s="160" t="s">
        <v>5</v>
      </c>
      <c r="U29" s="160"/>
      <c r="V29" s="183"/>
      <c r="W29" s="184"/>
      <c r="X29" s="184"/>
      <c r="Y29" s="184"/>
      <c r="Z29" s="184"/>
      <c r="AA29" s="184"/>
      <c r="AB29" s="184"/>
      <c r="AC29" s="184"/>
      <c r="AD29" s="184"/>
      <c r="AE29" s="184"/>
      <c r="AF29" s="184"/>
      <c r="AG29" s="184"/>
      <c r="AH29" s="184"/>
      <c r="AI29" s="184"/>
      <c r="AJ29" s="184"/>
      <c r="AK29" s="184"/>
      <c r="AL29" s="184"/>
      <c r="AM29" s="184"/>
      <c r="AN29" s="184"/>
      <c r="AO29" s="184"/>
      <c r="AP29" s="184"/>
      <c r="AQ29" s="184"/>
      <c r="AR29" s="184"/>
      <c r="AS29" s="184"/>
      <c r="AT29" s="184"/>
      <c r="AU29" s="184"/>
      <c r="AV29" s="184"/>
      <c r="AW29" s="184"/>
      <c r="AX29" s="184"/>
      <c r="AY29" s="184"/>
      <c r="AZ29" s="184"/>
      <c r="BA29" s="184"/>
      <c r="BB29" s="184"/>
      <c r="BC29" s="184"/>
      <c r="BD29" s="184"/>
      <c r="BE29" s="184"/>
      <c r="BF29" s="184"/>
      <c r="BG29" s="184"/>
      <c r="BH29" s="184"/>
      <c r="BI29" s="184"/>
      <c r="BJ29" s="184"/>
      <c r="BK29" s="184"/>
      <c r="BL29" s="184"/>
      <c r="BM29" s="184"/>
      <c r="BN29" s="184"/>
      <c r="BO29" s="184"/>
      <c r="BP29" s="184"/>
      <c r="BQ29" s="184"/>
      <c r="BR29" s="184"/>
      <c r="BS29" s="184"/>
    </row>
    <row r="30" spans="1:71" s="207" customFormat="1">
      <c r="A30" s="198"/>
      <c r="B30" s="199"/>
      <c r="C30" s="199"/>
      <c r="D30" s="199"/>
      <c r="E30" s="199"/>
      <c r="F30" s="200"/>
      <c r="G30" s="200"/>
      <c r="H30" s="201"/>
      <c r="I30" s="201"/>
      <c r="J30" s="202"/>
      <c r="K30" s="199"/>
      <c r="L30" s="199"/>
      <c r="M30" s="199"/>
      <c r="N30" s="199"/>
      <c r="O30" s="199"/>
      <c r="P30" s="199"/>
      <c r="Q30" s="203"/>
      <c r="R30" s="200"/>
      <c r="S30" s="204"/>
      <c r="T30" s="202"/>
      <c r="U30" s="205"/>
      <c r="V30" s="206"/>
    </row>
    <row r="31" spans="1:71" s="207" customFormat="1">
      <c r="A31" s="198"/>
      <c r="B31" s="199"/>
      <c r="C31" s="199"/>
      <c r="D31" s="199"/>
      <c r="E31" s="199"/>
      <c r="F31" s="200"/>
      <c r="G31" s="200"/>
      <c r="H31" s="201"/>
      <c r="I31" s="201"/>
      <c r="J31" s="202"/>
      <c r="K31" s="199"/>
      <c r="L31" s="199"/>
      <c r="M31" s="199"/>
      <c r="N31" s="199"/>
      <c r="O31" s="199"/>
      <c r="P31" s="199"/>
      <c r="Q31" s="203"/>
      <c r="R31" s="200"/>
      <c r="S31" s="204"/>
      <c r="T31" s="202"/>
      <c r="U31" s="205"/>
      <c r="V31" s="206"/>
    </row>
    <row r="32" spans="1:71" s="207" customFormat="1">
      <c r="A32" s="198"/>
      <c r="B32" s="199"/>
      <c r="C32" s="199"/>
      <c r="D32" s="199"/>
      <c r="E32" s="199"/>
      <c r="F32" s="200"/>
      <c r="G32" s="200"/>
      <c r="H32" s="201"/>
      <c r="I32" s="201"/>
      <c r="J32" s="202"/>
      <c r="K32" s="199"/>
      <c r="L32" s="199"/>
      <c r="M32" s="199"/>
      <c r="N32" s="199"/>
      <c r="O32" s="199"/>
      <c r="P32" s="199"/>
      <c r="Q32" s="203"/>
      <c r="R32" s="200"/>
      <c r="S32" s="204"/>
      <c r="T32" s="202"/>
      <c r="U32" s="205"/>
      <c r="V32" s="206"/>
    </row>
    <row r="33" spans="1:22" s="207" customFormat="1">
      <c r="A33" s="198"/>
      <c r="B33" s="199"/>
      <c r="C33" s="199"/>
      <c r="D33" s="199"/>
      <c r="E33" s="199"/>
      <c r="F33" s="200"/>
      <c r="G33" s="200"/>
      <c r="H33" s="201"/>
      <c r="I33" s="201"/>
      <c r="J33" s="202"/>
      <c r="K33" s="199"/>
      <c r="L33" s="199"/>
      <c r="M33" s="199"/>
      <c r="N33" s="199"/>
      <c r="O33" s="199"/>
      <c r="P33" s="199"/>
      <c r="Q33" s="203"/>
      <c r="R33" s="200"/>
      <c r="S33" s="204"/>
      <c r="T33" s="202"/>
      <c r="U33" s="205"/>
      <c r="V33" s="206"/>
    </row>
    <row r="34" spans="1:22" s="207" customFormat="1">
      <c r="A34" s="198"/>
      <c r="B34" s="199"/>
      <c r="C34" s="199"/>
      <c r="D34" s="199"/>
      <c r="E34" s="199"/>
      <c r="F34" s="200"/>
      <c r="G34" s="200"/>
      <c r="H34" s="201"/>
      <c r="I34" s="201"/>
      <c r="J34" s="202"/>
      <c r="K34" s="199"/>
      <c r="L34" s="199"/>
      <c r="M34" s="199"/>
      <c r="N34" s="199"/>
      <c r="O34" s="199"/>
      <c r="P34" s="199"/>
      <c r="Q34" s="203"/>
      <c r="R34" s="200"/>
      <c r="S34" s="204"/>
      <c r="T34" s="202"/>
      <c r="U34" s="205"/>
      <c r="V34" s="206"/>
    </row>
    <row r="35" spans="1:22" s="207" customFormat="1">
      <c r="A35" s="198"/>
      <c r="B35" s="199"/>
      <c r="C35" s="199"/>
      <c r="D35" s="199"/>
      <c r="E35" s="199"/>
      <c r="F35" s="200"/>
      <c r="G35" s="200"/>
      <c r="H35" s="201"/>
      <c r="I35" s="201"/>
      <c r="J35" s="202"/>
      <c r="K35" s="199"/>
      <c r="L35" s="199"/>
      <c r="M35" s="199"/>
      <c r="N35" s="199"/>
      <c r="O35" s="199"/>
      <c r="P35" s="199"/>
      <c r="Q35" s="203"/>
      <c r="R35" s="200"/>
      <c r="S35" s="204"/>
      <c r="T35" s="202"/>
      <c r="U35" s="205"/>
      <c r="V35" s="206"/>
    </row>
    <row r="36" spans="1:22" s="207" customFormat="1">
      <c r="A36" s="198"/>
      <c r="B36" s="199"/>
      <c r="C36" s="199"/>
      <c r="D36" s="199"/>
      <c r="E36" s="199"/>
      <c r="F36" s="200"/>
      <c r="G36" s="200"/>
      <c r="H36" s="201"/>
      <c r="I36" s="201"/>
      <c r="J36" s="202"/>
      <c r="K36" s="199"/>
      <c r="L36" s="199"/>
      <c r="M36" s="199"/>
      <c r="N36" s="199"/>
      <c r="O36" s="199"/>
      <c r="P36" s="199"/>
      <c r="Q36" s="203"/>
      <c r="R36" s="200"/>
      <c r="S36" s="204"/>
      <c r="T36" s="202"/>
      <c r="U36" s="205"/>
      <c r="V36" s="206"/>
    </row>
    <row r="37" spans="1:22" s="207" customFormat="1">
      <c r="A37" s="198"/>
      <c r="B37" s="199"/>
      <c r="C37" s="199"/>
      <c r="D37" s="199"/>
      <c r="E37" s="199"/>
      <c r="F37" s="200"/>
      <c r="G37" s="200"/>
      <c r="H37" s="201"/>
      <c r="I37" s="201"/>
      <c r="J37" s="202"/>
      <c r="K37" s="199"/>
      <c r="L37" s="199"/>
      <c r="M37" s="199"/>
      <c r="N37" s="199"/>
      <c r="O37" s="199"/>
      <c r="P37" s="199"/>
      <c r="Q37" s="203"/>
      <c r="R37" s="200"/>
      <c r="S37" s="204"/>
      <c r="T37" s="202"/>
      <c r="U37" s="205"/>
      <c r="V37" s="206"/>
    </row>
    <row r="38" spans="1:22" s="207" customFormat="1">
      <c r="A38" s="198"/>
      <c r="B38" s="199"/>
      <c r="C38" s="199"/>
      <c r="D38" s="199"/>
      <c r="E38" s="199"/>
      <c r="F38" s="200"/>
      <c r="G38" s="200"/>
      <c r="H38" s="201"/>
      <c r="I38" s="201"/>
      <c r="J38" s="202"/>
      <c r="K38" s="199"/>
      <c r="L38" s="199"/>
      <c r="M38" s="199"/>
      <c r="N38" s="199"/>
      <c r="O38" s="199"/>
      <c r="P38" s="199"/>
      <c r="Q38" s="203"/>
      <c r="R38" s="200"/>
      <c r="S38" s="204"/>
      <c r="T38" s="202"/>
      <c r="U38" s="205"/>
      <c r="V38" s="206"/>
    </row>
    <row r="39" spans="1:22" s="207" customFormat="1">
      <c r="A39" s="198"/>
      <c r="B39" s="199"/>
      <c r="C39" s="199"/>
      <c r="D39" s="199"/>
      <c r="E39" s="199"/>
      <c r="F39" s="200"/>
      <c r="G39" s="200"/>
      <c r="H39" s="201"/>
      <c r="I39" s="201"/>
      <c r="J39" s="202"/>
      <c r="K39" s="199"/>
      <c r="L39" s="199"/>
      <c r="M39" s="199"/>
      <c r="N39" s="199"/>
      <c r="O39" s="199"/>
      <c r="P39" s="199"/>
      <c r="Q39" s="203"/>
      <c r="R39" s="200"/>
      <c r="S39" s="204"/>
      <c r="T39" s="202"/>
      <c r="U39" s="205"/>
      <c r="V39" s="206"/>
    </row>
    <row r="40" spans="1:22" s="207" customFormat="1">
      <c r="A40" s="198"/>
      <c r="B40" s="199"/>
      <c r="C40" s="199"/>
      <c r="D40" s="199"/>
      <c r="E40" s="199"/>
      <c r="F40" s="200"/>
      <c r="G40" s="200"/>
      <c r="H40" s="201"/>
      <c r="I40" s="201"/>
      <c r="J40" s="202"/>
      <c r="K40" s="199"/>
      <c r="L40" s="199"/>
      <c r="M40" s="199"/>
      <c r="N40" s="199"/>
      <c r="O40" s="199"/>
      <c r="P40" s="199"/>
      <c r="Q40" s="203"/>
      <c r="R40" s="200"/>
      <c r="S40" s="204"/>
      <c r="T40" s="202"/>
      <c r="U40" s="205"/>
      <c r="V40" s="206"/>
    </row>
    <row r="41" spans="1:22" s="207" customFormat="1">
      <c r="A41" s="198"/>
      <c r="B41" s="199"/>
      <c r="C41" s="199"/>
      <c r="D41" s="199"/>
      <c r="E41" s="199"/>
      <c r="F41" s="200"/>
      <c r="G41" s="200"/>
      <c r="H41" s="201"/>
      <c r="I41" s="201"/>
      <c r="J41" s="202"/>
      <c r="K41" s="199"/>
      <c r="L41" s="199"/>
      <c r="M41" s="199"/>
      <c r="N41" s="199"/>
      <c r="O41" s="199"/>
      <c r="P41" s="199"/>
      <c r="Q41" s="203"/>
      <c r="R41" s="200"/>
      <c r="S41" s="204"/>
      <c r="T41" s="202"/>
      <c r="U41" s="205"/>
      <c r="V41" s="206"/>
    </row>
    <row r="42" spans="1:22" s="207" customFormat="1">
      <c r="A42" s="198"/>
      <c r="B42" s="199"/>
      <c r="C42" s="199"/>
      <c r="D42" s="199"/>
      <c r="E42" s="199"/>
      <c r="F42" s="200"/>
      <c r="G42" s="200"/>
      <c r="H42" s="201"/>
      <c r="I42" s="201"/>
      <c r="J42" s="202"/>
      <c r="K42" s="199"/>
      <c r="L42" s="199"/>
      <c r="M42" s="199"/>
      <c r="N42" s="199"/>
      <c r="O42" s="199"/>
      <c r="P42" s="199"/>
      <c r="Q42" s="203"/>
      <c r="R42" s="200"/>
      <c r="S42" s="204"/>
      <c r="T42" s="202"/>
      <c r="U42" s="205"/>
      <c r="V42" s="206"/>
    </row>
    <row r="43" spans="1:22" s="207" customFormat="1">
      <c r="A43" s="198"/>
      <c r="B43" s="199"/>
      <c r="C43" s="199"/>
      <c r="D43" s="199"/>
      <c r="E43" s="199"/>
      <c r="F43" s="200"/>
      <c r="G43" s="200"/>
      <c r="H43" s="201"/>
      <c r="I43" s="201"/>
      <c r="J43" s="202"/>
      <c r="K43" s="199"/>
      <c r="L43" s="199"/>
      <c r="M43" s="199"/>
      <c r="N43" s="199"/>
      <c r="O43" s="199"/>
      <c r="P43" s="199"/>
      <c r="Q43" s="203"/>
      <c r="R43" s="200"/>
      <c r="S43" s="204"/>
      <c r="T43" s="202"/>
      <c r="U43" s="205"/>
      <c r="V43" s="206"/>
    </row>
    <row r="44" spans="1:22" s="207" customFormat="1">
      <c r="A44" s="198"/>
      <c r="B44" s="199"/>
      <c r="C44" s="199"/>
      <c r="D44" s="199"/>
      <c r="E44" s="199"/>
      <c r="F44" s="200"/>
      <c r="G44" s="200"/>
      <c r="H44" s="201"/>
      <c r="I44" s="201"/>
      <c r="J44" s="202"/>
      <c r="K44" s="199"/>
      <c r="L44" s="199"/>
      <c r="M44" s="199"/>
      <c r="N44" s="199"/>
      <c r="O44" s="199"/>
      <c r="P44" s="199"/>
      <c r="Q44" s="203"/>
      <c r="R44" s="200"/>
      <c r="S44" s="204"/>
      <c r="T44" s="202"/>
      <c r="U44" s="205"/>
      <c r="V44" s="206"/>
    </row>
    <row r="45" spans="1:22" s="207" customFormat="1">
      <c r="A45" s="198"/>
      <c r="B45" s="199"/>
      <c r="C45" s="199"/>
      <c r="D45" s="199"/>
      <c r="E45" s="199"/>
      <c r="F45" s="200"/>
      <c r="G45" s="200"/>
      <c r="H45" s="201"/>
      <c r="I45" s="201"/>
      <c r="J45" s="202"/>
      <c r="K45" s="199"/>
      <c r="L45" s="199"/>
      <c r="M45" s="199"/>
      <c r="N45" s="199"/>
      <c r="O45" s="199"/>
      <c r="P45" s="199"/>
      <c r="Q45" s="203"/>
      <c r="R45" s="200"/>
      <c r="S45" s="204"/>
      <c r="T45" s="202"/>
      <c r="U45" s="205"/>
      <c r="V45" s="206"/>
    </row>
    <row r="46" spans="1:22" s="207" customFormat="1">
      <c r="A46" s="198"/>
      <c r="B46" s="199"/>
      <c r="C46" s="199"/>
      <c r="D46" s="199"/>
      <c r="E46" s="199"/>
      <c r="F46" s="200"/>
      <c r="G46" s="200"/>
      <c r="H46" s="201"/>
      <c r="I46" s="201"/>
      <c r="J46" s="202"/>
      <c r="K46" s="199"/>
      <c r="L46" s="199"/>
      <c r="M46" s="199"/>
      <c r="N46" s="199"/>
      <c r="O46" s="199"/>
      <c r="P46" s="199"/>
      <c r="Q46" s="203"/>
      <c r="R46" s="200"/>
      <c r="S46" s="204"/>
      <c r="T46" s="202"/>
      <c r="U46" s="205"/>
      <c r="V46" s="206"/>
    </row>
    <row r="47" spans="1:22" s="207" customFormat="1">
      <c r="A47" s="198"/>
      <c r="B47" s="199"/>
      <c r="C47" s="199"/>
      <c r="D47" s="199"/>
      <c r="E47" s="199"/>
      <c r="F47" s="200"/>
      <c r="G47" s="200"/>
      <c r="H47" s="201"/>
      <c r="I47" s="201"/>
      <c r="J47" s="202"/>
      <c r="K47" s="199"/>
      <c r="L47" s="199"/>
      <c r="M47" s="199"/>
      <c r="N47" s="199"/>
      <c r="O47" s="199"/>
      <c r="P47" s="199"/>
      <c r="Q47" s="203"/>
      <c r="R47" s="200"/>
      <c r="S47" s="204"/>
      <c r="T47" s="202"/>
      <c r="U47" s="205"/>
      <c r="V47" s="206"/>
    </row>
    <row r="48" spans="1:22" s="207" customFormat="1">
      <c r="A48" s="198"/>
      <c r="B48" s="199"/>
      <c r="C48" s="199"/>
      <c r="D48" s="199"/>
      <c r="E48" s="199"/>
      <c r="F48" s="200"/>
      <c r="G48" s="200"/>
      <c r="H48" s="201"/>
      <c r="I48" s="201"/>
      <c r="J48" s="202"/>
      <c r="K48" s="199"/>
      <c r="L48" s="199"/>
      <c r="M48" s="199"/>
      <c r="N48" s="199"/>
      <c r="O48" s="199"/>
      <c r="P48" s="199"/>
      <c r="Q48" s="203"/>
      <c r="R48" s="200"/>
      <c r="S48" s="204"/>
      <c r="T48" s="202"/>
      <c r="U48" s="205"/>
      <c r="V48" s="206"/>
    </row>
    <row r="49" spans="1:22" s="207" customFormat="1">
      <c r="A49" s="198"/>
      <c r="B49" s="199"/>
      <c r="C49" s="199"/>
      <c r="D49" s="199"/>
      <c r="E49" s="199"/>
      <c r="F49" s="200"/>
      <c r="G49" s="200"/>
      <c r="H49" s="201"/>
      <c r="I49" s="201"/>
      <c r="J49" s="202"/>
      <c r="K49" s="199"/>
      <c r="L49" s="199"/>
      <c r="M49" s="199"/>
      <c r="N49" s="199"/>
      <c r="O49" s="199"/>
      <c r="P49" s="199"/>
      <c r="Q49" s="203"/>
      <c r="R49" s="200"/>
      <c r="S49" s="204"/>
      <c r="T49" s="202"/>
      <c r="U49" s="205"/>
      <c r="V49" s="206"/>
    </row>
    <row r="50" spans="1:22" s="207" customFormat="1">
      <c r="A50" s="198"/>
      <c r="B50" s="199"/>
      <c r="C50" s="199"/>
      <c r="D50" s="199"/>
      <c r="E50" s="199"/>
      <c r="F50" s="200"/>
      <c r="G50" s="200"/>
      <c r="H50" s="201"/>
      <c r="I50" s="201"/>
      <c r="J50" s="202"/>
      <c r="K50" s="199"/>
      <c r="L50" s="199"/>
      <c r="M50" s="199"/>
      <c r="N50" s="199"/>
      <c r="O50" s="199"/>
      <c r="P50" s="199"/>
      <c r="Q50" s="203"/>
      <c r="R50" s="200"/>
      <c r="S50" s="204"/>
      <c r="T50" s="202"/>
      <c r="U50" s="205"/>
      <c r="V50" s="206"/>
    </row>
    <row r="51" spans="1:22" s="207" customFormat="1">
      <c r="A51" s="198"/>
      <c r="B51" s="199"/>
      <c r="C51" s="199"/>
      <c r="D51" s="199"/>
      <c r="E51" s="199"/>
      <c r="F51" s="200"/>
      <c r="G51" s="200"/>
      <c r="H51" s="201"/>
      <c r="I51" s="201"/>
      <c r="J51" s="202"/>
      <c r="K51" s="199"/>
      <c r="L51" s="199"/>
      <c r="M51" s="199"/>
      <c r="N51" s="199"/>
      <c r="O51" s="199"/>
      <c r="P51" s="199"/>
      <c r="Q51" s="203"/>
      <c r="R51" s="200"/>
      <c r="S51" s="204"/>
      <c r="T51" s="202"/>
      <c r="U51" s="205"/>
      <c r="V51" s="206"/>
    </row>
    <row r="52" spans="1:22" s="207" customFormat="1">
      <c r="A52" s="198"/>
      <c r="B52" s="199"/>
      <c r="C52" s="199"/>
      <c r="D52" s="199"/>
      <c r="E52" s="199"/>
      <c r="F52" s="200"/>
      <c r="G52" s="200"/>
      <c r="H52" s="201"/>
      <c r="I52" s="201"/>
      <c r="J52" s="202"/>
      <c r="K52" s="199"/>
      <c r="L52" s="199"/>
      <c r="M52" s="199"/>
      <c r="N52" s="199"/>
      <c r="O52" s="199"/>
      <c r="P52" s="199"/>
      <c r="Q52" s="203"/>
      <c r="R52" s="200"/>
      <c r="S52" s="204"/>
      <c r="T52" s="202"/>
      <c r="U52" s="205"/>
      <c r="V52" s="206"/>
    </row>
    <row r="53" spans="1:22" s="207" customFormat="1">
      <c r="A53" s="198"/>
      <c r="B53" s="199"/>
      <c r="C53" s="199"/>
      <c r="D53" s="199"/>
      <c r="E53" s="199"/>
      <c r="F53" s="200"/>
      <c r="G53" s="200"/>
      <c r="H53" s="201"/>
      <c r="I53" s="201"/>
      <c r="J53" s="202"/>
      <c r="K53" s="199"/>
      <c r="L53" s="199"/>
      <c r="M53" s="199"/>
      <c r="N53" s="199"/>
      <c r="O53" s="199"/>
      <c r="P53" s="199"/>
      <c r="Q53" s="203"/>
      <c r="R53" s="200"/>
      <c r="S53" s="204"/>
      <c r="T53" s="202"/>
      <c r="U53" s="205"/>
      <c r="V53" s="206"/>
    </row>
    <row r="54" spans="1:22" s="207" customFormat="1">
      <c r="A54" s="198"/>
      <c r="B54" s="199"/>
      <c r="C54" s="199"/>
      <c r="D54" s="199"/>
      <c r="E54" s="199"/>
      <c r="F54" s="200"/>
      <c r="G54" s="200"/>
      <c r="H54" s="201"/>
      <c r="I54" s="201"/>
      <c r="J54" s="202"/>
      <c r="K54" s="199"/>
      <c r="L54" s="199"/>
      <c r="M54" s="199"/>
      <c r="N54" s="199"/>
      <c r="O54" s="199"/>
      <c r="P54" s="199"/>
      <c r="Q54" s="203"/>
      <c r="R54" s="200"/>
      <c r="S54" s="204"/>
      <c r="T54" s="202"/>
      <c r="U54" s="205"/>
      <c r="V54" s="206"/>
    </row>
    <row r="55" spans="1:22" s="207" customFormat="1">
      <c r="A55" s="198"/>
      <c r="B55" s="199"/>
      <c r="C55" s="199"/>
      <c r="D55" s="199"/>
      <c r="E55" s="199"/>
      <c r="F55" s="200"/>
      <c r="G55" s="200"/>
      <c r="H55" s="201"/>
      <c r="I55" s="201"/>
      <c r="J55" s="202"/>
      <c r="K55" s="199"/>
      <c r="L55" s="199"/>
      <c r="M55" s="199"/>
      <c r="N55" s="199"/>
      <c r="O55" s="199"/>
      <c r="P55" s="199"/>
      <c r="Q55" s="203"/>
      <c r="R55" s="200"/>
      <c r="S55" s="204"/>
      <c r="T55" s="202"/>
      <c r="U55" s="205"/>
      <c r="V55" s="206"/>
    </row>
    <row r="56" spans="1:22" s="207" customFormat="1">
      <c r="A56" s="198"/>
      <c r="B56" s="199"/>
      <c r="C56" s="199"/>
      <c r="D56" s="199"/>
      <c r="E56" s="199"/>
      <c r="F56" s="200"/>
      <c r="G56" s="200"/>
      <c r="H56" s="201"/>
      <c r="I56" s="201"/>
      <c r="J56" s="202"/>
      <c r="K56" s="199"/>
      <c r="L56" s="199"/>
      <c r="M56" s="199"/>
      <c r="N56" s="199"/>
      <c r="O56" s="199"/>
      <c r="P56" s="199"/>
      <c r="Q56" s="203"/>
      <c r="R56" s="200"/>
      <c r="S56" s="204"/>
      <c r="T56" s="202"/>
      <c r="U56" s="205"/>
      <c r="V56" s="206"/>
    </row>
    <row r="57" spans="1:22" s="207" customFormat="1">
      <c r="A57" s="198"/>
      <c r="B57" s="199"/>
      <c r="C57" s="199"/>
      <c r="D57" s="199"/>
      <c r="E57" s="199"/>
      <c r="F57" s="200"/>
      <c r="G57" s="200"/>
      <c r="H57" s="201"/>
      <c r="I57" s="201"/>
      <c r="J57" s="202"/>
      <c r="K57" s="199"/>
      <c r="L57" s="199"/>
      <c r="M57" s="199"/>
      <c r="N57" s="199"/>
      <c r="O57" s="199"/>
      <c r="P57" s="199"/>
      <c r="Q57" s="203"/>
      <c r="R57" s="200"/>
      <c r="S57" s="204"/>
      <c r="T57" s="202"/>
      <c r="U57" s="205"/>
      <c r="V57" s="206"/>
    </row>
    <row r="58" spans="1:22" s="207" customFormat="1">
      <c r="A58" s="198"/>
      <c r="B58" s="199"/>
      <c r="C58" s="199"/>
      <c r="D58" s="199"/>
      <c r="E58" s="199"/>
      <c r="F58" s="200"/>
      <c r="G58" s="200"/>
      <c r="H58" s="201"/>
      <c r="I58" s="201"/>
      <c r="J58" s="202"/>
      <c r="K58" s="199"/>
      <c r="L58" s="199"/>
      <c r="M58" s="199"/>
      <c r="N58" s="199"/>
      <c r="O58" s="199"/>
      <c r="P58" s="199"/>
      <c r="Q58" s="203"/>
      <c r="R58" s="200"/>
      <c r="S58" s="204"/>
      <c r="T58" s="202"/>
      <c r="U58" s="205"/>
      <c r="V58" s="206"/>
    </row>
    <row r="59" spans="1:22" s="207" customFormat="1">
      <c r="A59" s="198"/>
      <c r="B59" s="199"/>
      <c r="C59" s="199"/>
      <c r="D59" s="199"/>
      <c r="E59" s="199"/>
      <c r="F59" s="200"/>
      <c r="G59" s="200"/>
      <c r="H59" s="201"/>
      <c r="I59" s="201"/>
      <c r="J59" s="202"/>
      <c r="K59" s="199"/>
      <c r="L59" s="199"/>
      <c r="M59" s="199"/>
      <c r="N59" s="199"/>
      <c r="O59" s="199"/>
      <c r="P59" s="199"/>
      <c r="Q59" s="203"/>
      <c r="R59" s="200"/>
      <c r="S59" s="204"/>
      <c r="T59" s="202"/>
      <c r="U59" s="205"/>
      <c r="V59" s="206"/>
    </row>
    <row r="60" spans="1:22" s="207" customFormat="1">
      <c r="A60" s="198"/>
      <c r="B60" s="199"/>
      <c r="C60" s="199"/>
      <c r="D60" s="199"/>
      <c r="E60" s="199"/>
      <c r="F60" s="200"/>
      <c r="G60" s="200"/>
      <c r="H60" s="201"/>
      <c r="I60" s="201"/>
      <c r="J60" s="202"/>
      <c r="K60" s="199"/>
      <c r="L60" s="199"/>
      <c r="M60" s="199"/>
      <c r="N60" s="199"/>
      <c r="O60" s="199"/>
      <c r="P60" s="199"/>
      <c r="Q60" s="203"/>
      <c r="R60" s="200"/>
      <c r="S60" s="204"/>
      <c r="T60" s="202"/>
      <c r="U60" s="205"/>
      <c r="V60" s="206"/>
    </row>
    <row r="61" spans="1:22" s="207" customFormat="1">
      <c r="A61" s="198"/>
      <c r="B61" s="199"/>
      <c r="C61" s="199"/>
      <c r="D61" s="199"/>
      <c r="E61" s="199"/>
      <c r="F61" s="200"/>
      <c r="G61" s="200"/>
      <c r="H61" s="201"/>
      <c r="I61" s="201"/>
      <c r="J61" s="202"/>
      <c r="K61" s="199"/>
      <c r="L61" s="199"/>
      <c r="M61" s="199"/>
      <c r="N61" s="199"/>
      <c r="O61" s="199"/>
      <c r="P61" s="199"/>
      <c r="Q61" s="203"/>
      <c r="R61" s="200"/>
      <c r="S61" s="204"/>
      <c r="T61" s="202"/>
      <c r="U61" s="205"/>
      <c r="V61" s="206"/>
    </row>
    <row r="62" spans="1:22" s="207" customFormat="1">
      <c r="A62" s="198"/>
      <c r="B62" s="199"/>
      <c r="C62" s="199"/>
      <c r="D62" s="199"/>
      <c r="E62" s="199"/>
      <c r="F62" s="200"/>
      <c r="G62" s="200"/>
      <c r="H62" s="201"/>
      <c r="I62" s="201"/>
      <c r="J62" s="202"/>
      <c r="K62" s="199"/>
      <c r="L62" s="199"/>
      <c r="M62" s="199"/>
      <c r="N62" s="199"/>
      <c r="O62" s="199"/>
      <c r="P62" s="199"/>
      <c r="Q62" s="203"/>
      <c r="R62" s="200"/>
      <c r="S62" s="204"/>
      <c r="T62" s="202"/>
      <c r="U62" s="205"/>
      <c r="V62" s="206"/>
    </row>
    <row r="63" spans="1:22" s="207" customFormat="1">
      <c r="A63" s="198"/>
      <c r="B63" s="199"/>
      <c r="C63" s="199"/>
      <c r="D63" s="199"/>
      <c r="E63" s="199"/>
      <c r="F63" s="200"/>
      <c r="G63" s="200"/>
      <c r="H63" s="201"/>
      <c r="I63" s="201"/>
      <c r="J63" s="202"/>
      <c r="K63" s="199"/>
      <c r="L63" s="199"/>
      <c r="M63" s="199"/>
      <c r="N63" s="199"/>
      <c r="O63" s="199"/>
      <c r="P63" s="199"/>
      <c r="Q63" s="203"/>
      <c r="R63" s="200"/>
      <c r="S63" s="204"/>
      <c r="T63" s="202"/>
      <c r="U63" s="205"/>
      <c r="V63" s="206"/>
    </row>
    <row r="64" spans="1:22" s="207" customFormat="1">
      <c r="A64" s="198"/>
      <c r="B64" s="199"/>
      <c r="C64" s="199"/>
      <c r="D64" s="199"/>
      <c r="E64" s="199"/>
      <c r="F64" s="200"/>
      <c r="G64" s="200"/>
      <c r="H64" s="201"/>
      <c r="I64" s="201"/>
      <c r="J64" s="202"/>
      <c r="K64" s="199"/>
      <c r="L64" s="199"/>
      <c r="M64" s="199"/>
      <c r="N64" s="199"/>
      <c r="O64" s="199"/>
      <c r="P64" s="199"/>
      <c r="Q64" s="203"/>
      <c r="R64" s="200"/>
      <c r="S64" s="204"/>
      <c r="T64" s="202"/>
      <c r="U64" s="205"/>
      <c r="V64" s="206"/>
    </row>
    <row r="65" spans="1:22" s="207" customFormat="1">
      <c r="A65" s="198"/>
      <c r="B65" s="199"/>
      <c r="C65" s="199"/>
      <c r="D65" s="199"/>
      <c r="E65" s="199"/>
      <c r="F65" s="200"/>
      <c r="G65" s="200"/>
      <c r="H65" s="201"/>
      <c r="I65" s="201"/>
      <c r="J65" s="202"/>
      <c r="K65" s="199"/>
      <c r="L65" s="199"/>
      <c r="M65" s="199"/>
      <c r="N65" s="199"/>
      <c r="O65" s="199"/>
      <c r="P65" s="199"/>
      <c r="Q65" s="203"/>
      <c r="R65" s="200"/>
      <c r="S65" s="204"/>
      <c r="T65" s="202"/>
      <c r="U65" s="205"/>
      <c r="V65" s="206"/>
    </row>
    <row r="66" spans="1:22" s="207" customFormat="1">
      <c r="A66" s="198"/>
      <c r="B66" s="199"/>
      <c r="C66" s="199"/>
      <c r="D66" s="199"/>
      <c r="E66" s="199"/>
      <c r="F66" s="200"/>
      <c r="G66" s="200"/>
      <c r="H66" s="201"/>
      <c r="I66" s="201"/>
      <c r="J66" s="202"/>
      <c r="K66" s="199"/>
      <c r="L66" s="199"/>
      <c r="M66" s="199"/>
      <c r="N66" s="199"/>
      <c r="O66" s="199"/>
      <c r="P66" s="199"/>
      <c r="Q66" s="203"/>
      <c r="R66" s="200"/>
      <c r="S66" s="204"/>
      <c r="T66" s="202"/>
      <c r="U66" s="205"/>
      <c r="V66" s="206"/>
    </row>
    <row r="67" spans="1:22" s="207" customFormat="1">
      <c r="A67" s="198"/>
      <c r="B67" s="199"/>
      <c r="C67" s="199"/>
      <c r="D67" s="199"/>
      <c r="E67" s="199"/>
      <c r="F67" s="200"/>
      <c r="G67" s="200"/>
      <c r="H67" s="201"/>
      <c r="I67" s="201"/>
      <c r="J67" s="202"/>
      <c r="K67" s="199"/>
      <c r="L67" s="199"/>
      <c r="M67" s="199"/>
      <c r="N67" s="199"/>
      <c r="O67" s="199"/>
      <c r="P67" s="199"/>
      <c r="Q67" s="203"/>
      <c r="R67" s="200"/>
      <c r="S67" s="204"/>
      <c r="T67" s="202"/>
      <c r="U67" s="205"/>
      <c r="V67" s="206"/>
    </row>
    <row r="68" spans="1:22" s="207" customFormat="1">
      <c r="A68" s="198"/>
      <c r="B68" s="199"/>
      <c r="C68" s="199"/>
      <c r="D68" s="199"/>
      <c r="E68" s="199"/>
      <c r="F68" s="200"/>
      <c r="G68" s="200"/>
      <c r="H68" s="201"/>
      <c r="I68" s="201"/>
      <c r="J68" s="202"/>
      <c r="K68" s="199"/>
      <c r="L68" s="199"/>
      <c r="M68" s="199"/>
      <c r="N68" s="199"/>
      <c r="O68" s="199"/>
      <c r="P68" s="199"/>
      <c r="Q68" s="203"/>
      <c r="R68" s="200"/>
      <c r="S68" s="204"/>
      <c r="T68" s="202"/>
      <c r="U68" s="205"/>
      <c r="V68" s="206"/>
    </row>
    <row r="69" spans="1:22" s="207" customFormat="1">
      <c r="A69" s="198"/>
      <c r="B69" s="199"/>
      <c r="C69" s="199"/>
      <c r="D69" s="199"/>
      <c r="E69" s="199"/>
      <c r="F69" s="200"/>
      <c r="G69" s="200"/>
      <c r="H69" s="201"/>
      <c r="I69" s="201"/>
      <c r="J69" s="202"/>
      <c r="K69" s="199"/>
      <c r="L69" s="199"/>
      <c r="M69" s="199"/>
      <c r="N69" s="199"/>
      <c r="O69" s="199"/>
      <c r="P69" s="199"/>
      <c r="Q69" s="203"/>
      <c r="R69" s="200"/>
      <c r="S69" s="204"/>
      <c r="T69" s="202"/>
      <c r="U69" s="205"/>
      <c r="V69" s="206"/>
    </row>
    <row r="70" spans="1:22" s="207" customFormat="1">
      <c r="A70" s="198"/>
      <c r="B70" s="199"/>
      <c r="C70" s="199"/>
      <c r="D70" s="199"/>
      <c r="E70" s="199"/>
      <c r="F70" s="200"/>
      <c r="G70" s="200"/>
      <c r="H70" s="201"/>
      <c r="I70" s="201"/>
      <c r="J70" s="202"/>
      <c r="K70" s="199"/>
      <c r="L70" s="199"/>
      <c r="M70" s="199"/>
      <c r="N70" s="199"/>
      <c r="O70" s="199"/>
      <c r="P70" s="199"/>
      <c r="Q70" s="203"/>
      <c r="R70" s="200"/>
      <c r="S70" s="204"/>
      <c r="T70" s="202"/>
      <c r="U70" s="205"/>
      <c r="V70" s="206"/>
    </row>
    <row r="71" spans="1:22" s="207" customFormat="1">
      <c r="A71" s="198"/>
      <c r="B71" s="199"/>
      <c r="C71" s="199"/>
      <c r="D71" s="199"/>
      <c r="E71" s="199"/>
      <c r="F71" s="200"/>
      <c r="G71" s="200"/>
      <c r="H71" s="201"/>
      <c r="I71" s="201"/>
      <c r="J71" s="202"/>
      <c r="K71" s="199"/>
      <c r="L71" s="199"/>
      <c r="M71" s="199"/>
      <c r="N71" s="199"/>
      <c r="O71" s="199"/>
      <c r="P71" s="199"/>
      <c r="Q71" s="203"/>
      <c r="R71" s="200"/>
      <c r="S71" s="204"/>
      <c r="T71" s="202"/>
      <c r="U71" s="205"/>
      <c r="V71" s="206"/>
    </row>
    <row r="72" spans="1:22" s="207" customFormat="1">
      <c r="A72" s="198"/>
      <c r="B72" s="199"/>
      <c r="C72" s="199"/>
      <c r="D72" s="199"/>
      <c r="E72" s="199"/>
      <c r="F72" s="200"/>
      <c r="G72" s="200"/>
      <c r="H72" s="201"/>
      <c r="I72" s="201"/>
      <c r="J72" s="202"/>
      <c r="K72" s="199"/>
      <c r="L72" s="199"/>
      <c r="M72" s="199"/>
      <c r="N72" s="199"/>
      <c r="O72" s="199"/>
      <c r="P72" s="199"/>
      <c r="Q72" s="203"/>
      <c r="R72" s="200"/>
      <c r="S72" s="204"/>
      <c r="T72" s="202"/>
      <c r="U72" s="205"/>
      <c r="V72" s="206"/>
    </row>
    <row r="73" spans="1:22" s="207" customFormat="1">
      <c r="A73" s="198"/>
      <c r="B73" s="199"/>
      <c r="C73" s="199"/>
      <c r="D73" s="199"/>
      <c r="E73" s="199"/>
      <c r="F73" s="200"/>
      <c r="G73" s="200"/>
      <c r="H73" s="201"/>
      <c r="I73" s="201"/>
      <c r="J73" s="202"/>
      <c r="K73" s="199"/>
      <c r="L73" s="199"/>
      <c r="M73" s="199"/>
      <c r="N73" s="199"/>
      <c r="O73" s="199"/>
      <c r="P73" s="199"/>
      <c r="Q73" s="203"/>
      <c r="R73" s="200"/>
      <c r="S73" s="204"/>
      <c r="T73" s="202"/>
      <c r="U73" s="205"/>
      <c r="V73" s="206"/>
    </row>
    <row r="74" spans="1:22" s="207" customFormat="1">
      <c r="A74" s="198"/>
      <c r="B74" s="199"/>
      <c r="C74" s="199"/>
      <c r="D74" s="199"/>
      <c r="E74" s="199"/>
      <c r="F74" s="200"/>
      <c r="G74" s="200"/>
      <c r="H74" s="201"/>
      <c r="I74" s="201"/>
      <c r="J74" s="202"/>
      <c r="K74" s="199"/>
      <c r="L74" s="199"/>
      <c r="M74" s="199"/>
      <c r="N74" s="199"/>
      <c r="O74" s="199"/>
      <c r="P74" s="199"/>
      <c r="Q74" s="203"/>
      <c r="R74" s="200"/>
      <c r="S74" s="204"/>
      <c r="T74" s="202"/>
      <c r="U74" s="205"/>
      <c r="V74" s="206"/>
    </row>
    <row r="75" spans="1:22" s="207" customFormat="1">
      <c r="A75" s="198"/>
      <c r="B75" s="199"/>
      <c r="C75" s="199"/>
      <c r="D75" s="199"/>
      <c r="E75" s="199"/>
      <c r="F75" s="200"/>
      <c r="G75" s="200"/>
      <c r="H75" s="201"/>
      <c r="I75" s="201"/>
      <c r="J75" s="202"/>
      <c r="K75" s="199"/>
      <c r="L75" s="199"/>
      <c r="M75" s="199"/>
      <c r="N75" s="199"/>
      <c r="O75" s="199"/>
      <c r="P75" s="199"/>
      <c r="Q75" s="203"/>
      <c r="R75" s="200"/>
      <c r="S75" s="204"/>
      <c r="T75" s="202"/>
      <c r="U75" s="205"/>
      <c r="V75" s="206"/>
    </row>
    <row r="76" spans="1:22" s="207" customFormat="1">
      <c r="A76" s="198"/>
      <c r="B76" s="199"/>
      <c r="C76" s="199"/>
      <c r="D76" s="199"/>
      <c r="E76" s="199"/>
      <c r="F76" s="200"/>
      <c r="G76" s="200"/>
      <c r="H76" s="201"/>
      <c r="I76" s="201"/>
      <c r="J76" s="202"/>
      <c r="K76" s="199"/>
      <c r="L76" s="199"/>
      <c r="M76" s="199"/>
      <c r="N76" s="199"/>
      <c r="O76" s="199"/>
      <c r="P76" s="199"/>
      <c r="Q76" s="203"/>
      <c r="R76" s="200"/>
      <c r="S76" s="204"/>
      <c r="T76" s="202"/>
      <c r="U76" s="205"/>
      <c r="V76" s="206"/>
    </row>
    <row r="77" spans="1:22" s="207" customFormat="1">
      <c r="A77" s="198"/>
      <c r="B77" s="199"/>
      <c r="C77" s="199"/>
      <c r="D77" s="199"/>
      <c r="E77" s="199"/>
      <c r="F77" s="200"/>
      <c r="G77" s="200"/>
      <c r="H77" s="201"/>
      <c r="I77" s="201"/>
      <c r="J77" s="202"/>
      <c r="K77" s="199"/>
      <c r="L77" s="199"/>
      <c r="M77" s="199"/>
      <c r="N77" s="199"/>
      <c r="O77" s="199"/>
      <c r="P77" s="199"/>
      <c r="Q77" s="203"/>
      <c r="R77" s="200"/>
      <c r="S77" s="204"/>
      <c r="T77" s="202"/>
      <c r="U77" s="205"/>
      <c r="V77" s="206"/>
    </row>
    <row r="78" spans="1:22" s="207" customFormat="1">
      <c r="A78" s="198"/>
      <c r="B78" s="199"/>
      <c r="C78" s="199"/>
      <c r="D78" s="199"/>
      <c r="E78" s="199"/>
      <c r="F78" s="200"/>
      <c r="G78" s="200"/>
      <c r="H78" s="201"/>
      <c r="I78" s="201"/>
      <c r="J78" s="202"/>
      <c r="K78" s="199"/>
      <c r="L78" s="199"/>
      <c r="M78" s="199"/>
      <c r="N78" s="199"/>
      <c r="O78" s="199"/>
      <c r="P78" s="199"/>
      <c r="Q78" s="203"/>
      <c r="R78" s="200"/>
      <c r="S78" s="204"/>
      <c r="T78" s="202"/>
      <c r="U78" s="205"/>
      <c r="V78" s="206"/>
    </row>
    <row r="79" spans="1:22" s="207" customFormat="1">
      <c r="A79" s="198"/>
      <c r="B79" s="199"/>
      <c r="C79" s="199"/>
      <c r="D79" s="199"/>
      <c r="E79" s="199"/>
      <c r="F79" s="200"/>
      <c r="G79" s="200"/>
      <c r="H79" s="201"/>
      <c r="I79" s="201"/>
      <c r="J79" s="202"/>
      <c r="K79" s="199"/>
      <c r="L79" s="199"/>
      <c r="M79" s="199"/>
      <c r="N79" s="199"/>
      <c r="O79" s="199"/>
      <c r="P79" s="199"/>
      <c r="Q79" s="203"/>
      <c r="R79" s="200"/>
      <c r="S79" s="204"/>
      <c r="T79" s="202"/>
      <c r="U79" s="205"/>
      <c r="V79" s="206"/>
    </row>
    <row r="80" spans="1:22" s="207" customFormat="1">
      <c r="A80" s="198"/>
      <c r="B80" s="199"/>
      <c r="C80" s="199"/>
      <c r="D80" s="199"/>
      <c r="E80" s="199"/>
      <c r="F80" s="200"/>
      <c r="G80" s="200"/>
      <c r="H80" s="201"/>
      <c r="I80" s="201"/>
      <c r="J80" s="202"/>
      <c r="K80" s="199"/>
      <c r="L80" s="199"/>
      <c r="M80" s="199"/>
      <c r="N80" s="199"/>
      <c r="O80" s="199"/>
      <c r="P80" s="199"/>
      <c r="Q80" s="203"/>
      <c r="R80" s="200"/>
      <c r="S80" s="204"/>
      <c r="T80" s="202"/>
      <c r="U80" s="205"/>
      <c r="V80" s="206"/>
    </row>
    <row r="81" spans="1:22" s="207" customFormat="1">
      <c r="A81" s="198"/>
      <c r="B81" s="199"/>
      <c r="C81" s="199"/>
      <c r="D81" s="199"/>
      <c r="E81" s="199"/>
      <c r="F81" s="200"/>
      <c r="G81" s="200"/>
      <c r="H81" s="201"/>
      <c r="I81" s="201"/>
      <c r="J81" s="202"/>
      <c r="K81" s="199"/>
      <c r="L81" s="199"/>
      <c r="M81" s="199"/>
      <c r="N81" s="199"/>
      <c r="O81" s="199"/>
      <c r="P81" s="199"/>
      <c r="Q81" s="203"/>
      <c r="R81" s="200"/>
      <c r="S81" s="204"/>
      <c r="T81" s="202"/>
      <c r="U81" s="205"/>
      <c r="V81" s="206"/>
    </row>
    <row r="82" spans="1:22" s="207" customFormat="1">
      <c r="A82" s="198"/>
      <c r="B82" s="199"/>
      <c r="C82" s="199"/>
      <c r="D82" s="199"/>
      <c r="E82" s="199"/>
      <c r="F82" s="200"/>
      <c r="G82" s="200"/>
      <c r="H82" s="201"/>
      <c r="I82" s="201"/>
      <c r="J82" s="202"/>
      <c r="K82" s="199"/>
      <c r="L82" s="199"/>
      <c r="M82" s="199"/>
      <c r="N82" s="199"/>
      <c r="O82" s="199"/>
      <c r="P82" s="199"/>
      <c r="Q82" s="203"/>
      <c r="R82" s="200"/>
      <c r="S82" s="204"/>
      <c r="T82" s="202"/>
      <c r="U82" s="205"/>
      <c r="V82" s="206"/>
    </row>
    <row r="83" spans="1:22" s="207" customFormat="1">
      <c r="A83" s="198"/>
      <c r="B83" s="199"/>
      <c r="C83" s="199"/>
      <c r="D83" s="199"/>
      <c r="E83" s="199"/>
      <c r="F83" s="200"/>
      <c r="G83" s="200"/>
      <c r="H83" s="201"/>
      <c r="I83" s="201"/>
      <c r="J83" s="202"/>
      <c r="K83" s="199"/>
      <c r="L83" s="199"/>
      <c r="M83" s="199"/>
      <c r="N83" s="199"/>
      <c r="O83" s="199"/>
      <c r="P83" s="199"/>
      <c r="Q83" s="203"/>
      <c r="R83" s="200"/>
      <c r="S83" s="204"/>
      <c r="T83" s="202"/>
      <c r="U83" s="205"/>
      <c r="V83" s="206"/>
    </row>
    <row r="84" spans="1:22" s="207" customFormat="1">
      <c r="A84" s="198"/>
      <c r="B84" s="199"/>
      <c r="C84" s="199"/>
      <c r="D84" s="199"/>
      <c r="E84" s="199"/>
      <c r="F84" s="200"/>
      <c r="G84" s="200"/>
      <c r="H84" s="201"/>
      <c r="I84" s="201"/>
      <c r="J84" s="202"/>
      <c r="K84" s="199"/>
      <c r="L84" s="199"/>
      <c r="M84" s="199"/>
      <c r="N84" s="199"/>
      <c r="O84" s="199"/>
      <c r="P84" s="199"/>
      <c r="Q84" s="203"/>
      <c r="R84" s="200"/>
      <c r="S84" s="204"/>
      <c r="T84" s="202"/>
      <c r="U84" s="205"/>
      <c r="V84" s="206"/>
    </row>
    <row r="85" spans="1:22" s="207" customFormat="1">
      <c r="A85" s="198"/>
      <c r="B85" s="199"/>
      <c r="C85" s="199"/>
      <c r="D85" s="199"/>
      <c r="E85" s="199"/>
      <c r="F85" s="200"/>
      <c r="G85" s="200"/>
      <c r="H85" s="201"/>
      <c r="I85" s="201"/>
      <c r="J85" s="202"/>
      <c r="K85" s="199"/>
      <c r="L85" s="199"/>
      <c r="M85" s="199"/>
      <c r="N85" s="199"/>
      <c r="O85" s="199"/>
      <c r="P85" s="199"/>
      <c r="Q85" s="203"/>
      <c r="R85" s="200"/>
      <c r="S85" s="204"/>
      <c r="T85" s="202"/>
      <c r="U85" s="205"/>
      <c r="V85" s="206"/>
    </row>
    <row r="86" spans="1:22" s="207" customFormat="1">
      <c r="A86" s="198"/>
      <c r="B86" s="199"/>
      <c r="C86" s="199"/>
      <c r="D86" s="199"/>
      <c r="E86" s="199"/>
      <c r="F86" s="200"/>
      <c r="G86" s="200"/>
      <c r="H86" s="201"/>
      <c r="I86" s="201"/>
      <c r="J86" s="202"/>
      <c r="K86" s="199"/>
      <c r="L86" s="199"/>
      <c r="M86" s="199"/>
      <c r="N86" s="199"/>
      <c r="O86" s="199"/>
      <c r="P86" s="199"/>
      <c r="Q86" s="203"/>
      <c r="R86" s="200"/>
      <c r="S86" s="204"/>
      <c r="T86" s="202"/>
      <c r="U86" s="205"/>
      <c r="V86" s="206"/>
    </row>
    <row r="87" spans="1:22" s="207" customFormat="1">
      <c r="A87" s="198"/>
      <c r="B87" s="199"/>
      <c r="C87" s="199"/>
      <c r="D87" s="199"/>
      <c r="E87" s="199"/>
      <c r="F87" s="200"/>
      <c r="G87" s="200"/>
      <c r="H87" s="201"/>
      <c r="I87" s="201"/>
      <c r="J87" s="202"/>
      <c r="K87" s="199"/>
      <c r="L87" s="199"/>
      <c r="M87" s="199"/>
      <c r="N87" s="199"/>
      <c r="O87" s="199"/>
      <c r="P87" s="199"/>
      <c r="Q87" s="203"/>
      <c r="R87" s="200"/>
      <c r="S87" s="204"/>
      <c r="T87" s="202"/>
      <c r="U87" s="205"/>
      <c r="V87" s="206"/>
    </row>
    <row r="88" spans="1:22" s="207" customFormat="1">
      <c r="A88" s="198"/>
      <c r="B88" s="199"/>
      <c r="C88" s="199"/>
      <c r="D88" s="199"/>
      <c r="E88" s="199"/>
      <c r="F88" s="200"/>
      <c r="G88" s="200"/>
      <c r="H88" s="201"/>
      <c r="I88" s="201"/>
      <c r="J88" s="202"/>
      <c r="K88" s="199"/>
      <c r="L88" s="199"/>
      <c r="M88" s="199"/>
      <c r="N88" s="199"/>
      <c r="O88" s="199"/>
      <c r="P88" s="199"/>
      <c r="Q88" s="203"/>
      <c r="R88" s="200"/>
      <c r="S88" s="204"/>
      <c r="T88" s="202"/>
      <c r="U88" s="205"/>
      <c r="V88" s="206"/>
    </row>
    <row r="89" spans="1:22" s="207" customFormat="1">
      <c r="A89" s="198"/>
      <c r="B89" s="199"/>
      <c r="C89" s="199"/>
      <c r="D89" s="199"/>
      <c r="E89" s="199"/>
      <c r="F89" s="200"/>
      <c r="G89" s="200"/>
      <c r="H89" s="201"/>
      <c r="I89" s="201"/>
      <c r="J89" s="202"/>
      <c r="K89" s="199"/>
      <c r="L89" s="199"/>
      <c r="M89" s="199"/>
      <c r="N89" s="199"/>
      <c r="O89" s="199"/>
      <c r="P89" s="199"/>
      <c r="Q89" s="203"/>
      <c r="R89" s="200"/>
      <c r="S89" s="204"/>
      <c r="T89" s="202"/>
      <c r="U89" s="205"/>
      <c r="V89" s="206"/>
    </row>
    <row r="90" spans="1:22" s="207" customFormat="1">
      <c r="A90" s="198"/>
      <c r="B90" s="199"/>
      <c r="C90" s="199"/>
      <c r="D90" s="199"/>
      <c r="E90" s="199"/>
      <c r="F90" s="200"/>
      <c r="G90" s="200"/>
      <c r="H90" s="201"/>
      <c r="I90" s="201"/>
      <c r="J90" s="202"/>
      <c r="K90" s="199"/>
      <c r="L90" s="199"/>
      <c r="M90" s="199"/>
      <c r="N90" s="199"/>
      <c r="O90" s="199"/>
      <c r="P90" s="199"/>
      <c r="Q90" s="203"/>
      <c r="R90" s="200"/>
      <c r="S90" s="204"/>
      <c r="T90" s="202"/>
      <c r="U90" s="205"/>
      <c r="V90" s="206"/>
    </row>
    <row r="91" spans="1:22" s="207" customFormat="1">
      <c r="A91" s="198"/>
      <c r="B91" s="199"/>
      <c r="C91" s="199"/>
      <c r="D91" s="199"/>
      <c r="E91" s="199"/>
      <c r="F91" s="200"/>
      <c r="G91" s="200"/>
      <c r="H91" s="201"/>
      <c r="I91" s="201"/>
      <c r="J91" s="202"/>
      <c r="K91" s="199"/>
      <c r="L91" s="199"/>
      <c r="M91" s="199"/>
      <c r="N91" s="199"/>
      <c r="O91" s="199"/>
      <c r="P91" s="199"/>
      <c r="Q91" s="203"/>
      <c r="R91" s="200"/>
      <c r="S91" s="204"/>
      <c r="T91" s="202"/>
      <c r="U91" s="205"/>
      <c r="V91" s="206"/>
    </row>
    <row r="92" spans="1:22" s="207" customFormat="1">
      <c r="A92" s="198"/>
      <c r="B92" s="199"/>
      <c r="C92" s="199"/>
      <c r="D92" s="199"/>
      <c r="E92" s="199"/>
      <c r="F92" s="200"/>
      <c r="G92" s="200"/>
      <c r="H92" s="201"/>
      <c r="I92" s="201"/>
      <c r="J92" s="202"/>
      <c r="K92" s="199"/>
      <c r="L92" s="199"/>
      <c r="M92" s="199"/>
      <c r="N92" s="199"/>
      <c r="O92" s="199"/>
      <c r="P92" s="199"/>
      <c r="Q92" s="203"/>
      <c r="R92" s="200"/>
      <c r="S92" s="204"/>
      <c r="T92" s="202"/>
      <c r="U92" s="205"/>
      <c r="V92" s="206"/>
    </row>
    <row r="93" spans="1:22" s="207" customFormat="1">
      <c r="A93" s="198"/>
      <c r="B93" s="199"/>
      <c r="C93" s="199"/>
      <c r="D93" s="199"/>
      <c r="E93" s="199"/>
      <c r="F93" s="200"/>
      <c r="G93" s="200"/>
      <c r="H93" s="201"/>
      <c r="I93" s="201"/>
      <c r="J93" s="202"/>
      <c r="K93" s="199"/>
      <c r="L93" s="199"/>
      <c r="M93" s="199"/>
      <c r="N93" s="199"/>
      <c r="O93" s="199"/>
      <c r="P93" s="199"/>
      <c r="Q93" s="203"/>
      <c r="R93" s="200"/>
      <c r="S93" s="204"/>
      <c r="T93" s="202"/>
      <c r="U93" s="205"/>
      <c r="V93" s="206"/>
    </row>
    <row r="94" spans="1:22" s="207" customFormat="1">
      <c r="A94" s="198"/>
      <c r="B94" s="199"/>
      <c r="C94" s="199"/>
      <c r="D94" s="199"/>
      <c r="E94" s="199"/>
      <c r="F94" s="200"/>
      <c r="G94" s="200"/>
      <c r="H94" s="201"/>
      <c r="I94" s="201"/>
      <c r="J94" s="202"/>
      <c r="K94" s="199"/>
      <c r="L94" s="199"/>
      <c r="M94" s="199"/>
      <c r="N94" s="199"/>
      <c r="O94" s="199"/>
      <c r="P94" s="199"/>
      <c r="Q94" s="203"/>
      <c r="R94" s="200"/>
      <c r="S94" s="204"/>
      <c r="T94" s="202"/>
      <c r="U94" s="205"/>
      <c r="V94" s="206"/>
    </row>
    <row r="95" spans="1:22" s="207" customFormat="1">
      <c r="A95" s="198"/>
      <c r="B95" s="199"/>
      <c r="C95" s="199"/>
      <c r="D95" s="199"/>
      <c r="E95" s="199"/>
      <c r="F95" s="200"/>
      <c r="G95" s="200"/>
      <c r="H95" s="201"/>
      <c r="I95" s="201"/>
      <c r="J95" s="202"/>
      <c r="K95" s="199"/>
      <c r="L95" s="199"/>
      <c r="M95" s="199"/>
      <c r="N95" s="199"/>
      <c r="O95" s="199"/>
      <c r="P95" s="199"/>
      <c r="Q95" s="203"/>
      <c r="R95" s="200"/>
      <c r="S95" s="204"/>
      <c r="T95" s="202"/>
      <c r="U95" s="205"/>
      <c r="V95" s="206"/>
    </row>
    <row r="96" spans="1:22" s="207" customFormat="1">
      <c r="A96" s="198"/>
      <c r="B96" s="199"/>
      <c r="C96" s="199"/>
      <c r="D96" s="199"/>
      <c r="E96" s="199"/>
      <c r="F96" s="200"/>
      <c r="G96" s="200"/>
      <c r="H96" s="201"/>
      <c r="I96" s="201"/>
      <c r="J96" s="202"/>
      <c r="K96" s="199"/>
      <c r="L96" s="199"/>
      <c r="M96" s="199"/>
      <c r="N96" s="199"/>
      <c r="O96" s="199"/>
      <c r="P96" s="199"/>
      <c r="Q96" s="203"/>
      <c r="R96" s="200"/>
      <c r="S96" s="204"/>
      <c r="T96" s="202"/>
      <c r="U96" s="205"/>
      <c r="V96" s="206"/>
    </row>
    <row r="97" spans="1:22" s="207" customFormat="1">
      <c r="A97" s="198"/>
      <c r="B97" s="199"/>
      <c r="C97" s="199"/>
      <c r="D97" s="199"/>
      <c r="E97" s="199"/>
      <c r="F97" s="200"/>
      <c r="G97" s="200"/>
      <c r="H97" s="201"/>
      <c r="I97" s="201"/>
      <c r="J97" s="202"/>
      <c r="K97" s="199"/>
      <c r="L97" s="199"/>
      <c r="M97" s="199"/>
      <c r="N97" s="199"/>
      <c r="O97" s="199"/>
      <c r="P97" s="199"/>
      <c r="Q97" s="203"/>
      <c r="R97" s="200"/>
      <c r="S97" s="204"/>
      <c r="T97" s="202"/>
      <c r="U97" s="205"/>
      <c r="V97" s="206"/>
    </row>
    <row r="98" spans="1:22" s="207" customFormat="1">
      <c r="A98" s="198"/>
      <c r="B98" s="199"/>
      <c r="C98" s="199"/>
      <c r="D98" s="199"/>
      <c r="E98" s="199"/>
      <c r="F98" s="200"/>
      <c r="G98" s="200"/>
      <c r="H98" s="201"/>
      <c r="I98" s="201"/>
      <c r="J98" s="202"/>
      <c r="K98" s="199"/>
      <c r="L98" s="199"/>
      <c r="M98" s="199"/>
      <c r="N98" s="199"/>
      <c r="O98" s="199"/>
      <c r="P98" s="199"/>
      <c r="Q98" s="203"/>
      <c r="R98" s="200"/>
      <c r="S98" s="204"/>
      <c r="T98" s="202"/>
      <c r="U98" s="205"/>
      <c r="V98" s="206"/>
    </row>
    <row r="99" spans="1:22" s="207" customFormat="1">
      <c r="A99" s="198"/>
      <c r="B99" s="199"/>
      <c r="C99" s="199"/>
      <c r="D99" s="199"/>
      <c r="E99" s="199"/>
      <c r="F99" s="200"/>
      <c r="G99" s="200"/>
      <c r="H99" s="201"/>
      <c r="I99" s="201"/>
      <c r="J99" s="202"/>
      <c r="K99" s="199"/>
      <c r="L99" s="199"/>
      <c r="M99" s="199"/>
      <c r="N99" s="199"/>
      <c r="O99" s="199"/>
      <c r="P99" s="199"/>
      <c r="Q99" s="203"/>
      <c r="R99" s="200"/>
      <c r="S99" s="204"/>
      <c r="T99" s="202"/>
      <c r="U99" s="205"/>
      <c r="V99" s="206"/>
    </row>
    <row r="100" spans="1:22" s="207" customFormat="1">
      <c r="A100" s="198"/>
      <c r="B100" s="199"/>
      <c r="C100" s="199"/>
      <c r="D100" s="199"/>
      <c r="E100" s="199"/>
      <c r="F100" s="200"/>
      <c r="G100" s="200"/>
      <c r="H100" s="201"/>
      <c r="I100" s="201"/>
      <c r="J100" s="202"/>
      <c r="K100" s="199"/>
      <c r="L100" s="199"/>
      <c r="M100" s="199"/>
      <c r="N100" s="199"/>
      <c r="O100" s="199"/>
      <c r="P100" s="199"/>
      <c r="Q100" s="203"/>
      <c r="R100" s="200"/>
      <c r="S100" s="204"/>
      <c r="T100" s="202"/>
      <c r="U100" s="205"/>
      <c r="V100" s="206"/>
    </row>
    <row r="101" spans="1:22" s="207" customFormat="1">
      <c r="A101" s="198"/>
      <c r="B101" s="199"/>
      <c r="C101" s="199"/>
      <c r="D101" s="199"/>
      <c r="E101" s="199"/>
      <c r="F101" s="200"/>
      <c r="G101" s="200"/>
      <c r="H101" s="201"/>
      <c r="I101" s="201"/>
      <c r="J101" s="202"/>
      <c r="K101" s="199"/>
      <c r="L101" s="199"/>
      <c r="M101" s="199"/>
      <c r="N101" s="199"/>
      <c r="O101" s="199"/>
      <c r="P101" s="199"/>
      <c r="Q101" s="203"/>
      <c r="R101" s="200"/>
      <c r="S101" s="204"/>
      <c r="T101" s="202"/>
      <c r="U101" s="205"/>
      <c r="V101" s="206"/>
    </row>
    <row r="102" spans="1:22" s="207" customFormat="1">
      <c r="A102" s="198"/>
      <c r="B102" s="199"/>
      <c r="C102" s="199"/>
      <c r="D102" s="199"/>
      <c r="E102" s="199"/>
      <c r="F102" s="200"/>
      <c r="G102" s="200"/>
      <c r="H102" s="201"/>
      <c r="I102" s="201"/>
      <c r="J102" s="202"/>
      <c r="K102" s="199"/>
      <c r="L102" s="199"/>
      <c r="M102" s="199"/>
      <c r="N102" s="199"/>
      <c r="O102" s="199"/>
      <c r="P102" s="199"/>
      <c r="Q102" s="203"/>
      <c r="R102" s="200"/>
      <c r="S102" s="204"/>
      <c r="T102" s="202"/>
      <c r="U102" s="205"/>
      <c r="V102" s="206"/>
    </row>
    <row r="103" spans="1:22" s="207" customFormat="1">
      <c r="A103" s="198"/>
      <c r="B103" s="199"/>
      <c r="C103" s="199"/>
      <c r="D103" s="199"/>
      <c r="E103" s="199"/>
      <c r="F103" s="200"/>
      <c r="G103" s="200"/>
      <c r="H103" s="201"/>
      <c r="I103" s="201"/>
      <c r="J103" s="202"/>
      <c r="K103" s="199"/>
      <c r="L103" s="199"/>
      <c r="M103" s="199"/>
      <c r="N103" s="199"/>
      <c r="O103" s="199"/>
      <c r="P103" s="199"/>
      <c r="Q103" s="203"/>
      <c r="R103" s="200"/>
      <c r="S103" s="204"/>
      <c r="T103" s="202"/>
      <c r="U103" s="205"/>
      <c r="V103" s="206"/>
    </row>
    <row r="104" spans="1:22" s="207" customFormat="1">
      <c r="A104" s="198"/>
      <c r="B104" s="199"/>
      <c r="C104" s="199"/>
      <c r="D104" s="199"/>
      <c r="E104" s="199"/>
      <c r="F104" s="200"/>
      <c r="G104" s="200"/>
      <c r="H104" s="201"/>
      <c r="I104" s="201"/>
      <c r="J104" s="202"/>
      <c r="K104" s="199"/>
      <c r="L104" s="199"/>
      <c r="M104" s="199"/>
      <c r="N104" s="199"/>
      <c r="O104" s="199"/>
      <c r="P104" s="199"/>
      <c r="Q104" s="203"/>
      <c r="R104" s="200"/>
      <c r="S104" s="204"/>
      <c r="T104" s="202"/>
      <c r="U104" s="205"/>
      <c r="V104" s="206"/>
    </row>
    <row r="105" spans="1:22" s="207" customFormat="1">
      <c r="A105" s="198"/>
      <c r="B105" s="199"/>
      <c r="C105" s="199"/>
      <c r="D105" s="199"/>
      <c r="E105" s="199"/>
      <c r="F105" s="200"/>
      <c r="G105" s="200"/>
      <c r="H105" s="201"/>
      <c r="I105" s="201"/>
      <c r="J105" s="202"/>
      <c r="K105" s="199"/>
      <c r="L105" s="199"/>
      <c r="M105" s="199"/>
      <c r="N105" s="199"/>
      <c r="O105" s="199"/>
      <c r="P105" s="199"/>
      <c r="Q105" s="203"/>
      <c r="R105" s="200"/>
      <c r="S105" s="204"/>
      <c r="T105" s="202"/>
      <c r="U105" s="205"/>
      <c r="V105" s="206"/>
    </row>
    <row r="106" spans="1:22" s="207" customFormat="1">
      <c r="A106" s="198"/>
      <c r="B106" s="199"/>
      <c r="C106" s="199"/>
      <c r="D106" s="199"/>
      <c r="E106" s="199"/>
      <c r="F106" s="200"/>
      <c r="G106" s="200"/>
      <c r="H106" s="201"/>
      <c r="I106" s="201"/>
      <c r="J106" s="202"/>
      <c r="K106" s="199"/>
      <c r="L106" s="199"/>
      <c r="M106" s="199"/>
      <c r="N106" s="199"/>
      <c r="O106" s="199"/>
      <c r="P106" s="199"/>
      <c r="Q106" s="203"/>
      <c r="R106" s="200"/>
      <c r="S106" s="204"/>
      <c r="T106" s="202"/>
      <c r="U106" s="205"/>
      <c r="V106" s="206"/>
    </row>
    <row r="107" spans="1:22" s="207" customFormat="1">
      <c r="A107" s="198"/>
      <c r="B107" s="199"/>
      <c r="C107" s="199"/>
      <c r="D107" s="199"/>
      <c r="E107" s="199"/>
      <c r="F107" s="200"/>
      <c r="G107" s="200"/>
      <c r="H107" s="201"/>
      <c r="I107" s="201"/>
      <c r="J107" s="202"/>
      <c r="K107" s="199"/>
      <c r="L107" s="199"/>
      <c r="M107" s="199"/>
      <c r="N107" s="199"/>
      <c r="O107" s="199"/>
      <c r="P107" s="199"/>
      <c r="Q107" s="203"/>
      <c r="R107" s="200"/>
      <c r="S107" s="204"/>
      <c r="T107" s="202"/>
      <c r="U107" s="205"/>
      <c r="V107" s="206"/>
    </row>
    <row r="108" spans="1:22" s="207" customFormat="1">
      <c r="A108" s="198"/>
      <c r="B108" s="199"/>
      <c r="C108" s="199"/>
      <c r="D108" s="199"/>
      <c r="E108" s="199"/>
      <c r="F108" s="200"/>
      <c r="G108" s="200"/>
      <c r="H108" s="201"/>
      <c r="I108" s="201"/>
      <c r="J108" s="202"/>
      <c r="K108" s="199"/>
      <c r="L108" s="199"/>
      <c r="M108" s="199"/>
      <c r="N108" s="199"/>
      <c r="O108" s="199"/>
      <c r="P108" s="199"/>
      <c r="Q108" s="203"/>
      <c r="R108" s="200"/>
      <c r="S108" s="204"/>
      <c r="T108" s="202"/>
      <c r="U108" s="205"/>
      <c r="V108" s="206"/>
    </row>
    <row r="109" spans="1:22" s="207" customFormat="1">
      <c r="A109" s="198"/>
      <c r="B109" s="199"/>
      <c r="C109" s="199"/>
      <c r="D109" s="199"/>
      <c r="E109" s="199"/>
      <c r="F109" s="200"/>
      <c r="G109" s="200"/>
      <c r="H109" s="201"/>
      <c r="I109" s="201"/>
      <c r="J109" s="202"/>
      <c r="K109" s="199"/>
      <c r="L109" s="199"/>
      <c r="M109" s="199"/>
      <c r="N109" s="199"/>
      <c r="O109" s="199"/>
      <c r="P109" s="199"/>
      <c r="Q109" s="203"/>
      <c r="R109" s="200"/>
      <c r="S109" s="204"/>
      <c r="T109" s="202"/>
      <c r="U109" s="205"/>
      <c r="V109" s="206"/>
    </row>
    <row r="110" spans="1:22" s="207" customFormat="1">
      <c r="A110" s="198"/>
      <c r="B110" s="199"/>
      <c r="C110" s="199"/>
      <c r="D110" s="199"/>
      <c r="E110" s="199"/>
      <c r="F110" s="200"/>
      <c r="G110" s="200"/>
      <c r="H110" s="201"/>
      <c r="I110" s="201"/>
      <c r="J110" s="202"/>
      <c r="K110" s="199"/>
      <c r="L110" s="199"/>
      <c r="M110" s="199"/>
      <c r="N110" s="199"/>
      <c r="O110" s="199"/>
      <c r="P110" s="199"/>
      <c r="Q110" s="203"/>
      <c r="R110" s="200"/>
      <c r="S110" s="204"/>
      <c r="T110" s="202"/>
      <c r="U110" s="205"/>
      <c r="V110" s="206"/>
    </row>
    <row r="111" spans="1:22" s="207" customFormat="1">
      <c r="A111" s="198"/>
      <c r="B111" s="199"/>
      <c r="C111" s="199"/>
      <c r="D111" s="199"/>
      <c r="E111" s="199"/>
      <c r="F111" s="200"/>
      <c r="G111" s="200"/>
      <c r="H111" s="201"/>
      <c r="I111" s="201"/>
      <c r="J111" s="202"/>
      <c r="K111" s="199"/>
      <c r="L111" s="199"/>
      <c r="M111" s="199"/>
      <c r="N111" s="199"/>
      <c r="O111" s="199"/>
      <c r="P111" s="199"/>
      <c r="Q111" s="203"/>
      <c r="R111" s="200"/>
      <c r="S111" s="204"/>
      <c r="T111" s="202"/>
      <c r="U111" s="205"/>
      <c r="V111" s="206"/>
    </row>
    <row r="112" spans="1:22" s="207" customFormat="1">
      <c r="A112" s="198"/>
      <c r="B112" s="199"/>
      <c r="C112" s="199"/>
      <c r="D112" s="199"/>
      <c r="E112" s="199"/>
      <c r="F112" s="200"/>
      <c r="G112" s="200"/>
      <c r="H112" s="201"/>
      <c r="I112" s="201"/>
      <c r="J112" s="202"/>
      <c r="K112" s="199"/>
      <c r="L112" s="199"/>
      <c r="M112" s="199"/>
      <c r="N112" s="199"/>
      <c r="O112" s="199"/>
      <c r="P112" s="199"/>
      <c r="Q112" s="203"/>
      <c r="R112" s="200"/>
      <c r="S112" s="204"/>
      <c r="T112" s="202"/>
      <c r="U112" s="205"/>
      <c r="V112" s="206"/>
    </row>
    <row r="113" spans="1:22" s="207" customFormat="1">
      <c r="A113" s="198"/>
      <c r="B113" s="199"/>
      <c r="C113" s="199"/>
      <c r="D113" s="199"/>
      <c r="E113" s="199"/>
      <c r="F113" s="200"/>
      <c r="G113" s="200"/>
      <c r="H113" s="201"/>
      <c r="I113" s="201"/>
      <c r="J113" s="202"/>
      <c r="K113" s="199"/>
      <c r="L113" s="199"/>
      <c r="M113" s="199"/>
      <c r="N113" s="199"/>
      <c r="O113" s="199"/>
      <c r="P113" s="199"/>
      <c r="Q113" s="203"/>
      <c r="R113" s="200"/>
      <c r="S113" s="204"/>
      <c r="T113" s="202"/>
      <c r="U113" s="205"/>
      <c r="V113" s="206"/>
    </row>
    <row r="114" spans="1:22" s="207" customFormat="1">
      <c r="A114" s="198"/>
      <c r="B114" s="199"/>
      <c r="C114" s="199"/>
      <c r="D114" s="199"/>
      <c r="E114" s="199"/>
      <c r="F114" s="200"/>
      <c r="G114" s="200"/>
      <c r="H114" s="201"/>
      <c r="I114" s="201"/>
      <c r="J114" s="202"/>
      <c r="K114" s="199"/>
      <c r="L114" s="199"/>
      <c r="M114" s="199"/>
      <c r="N114" s="199"/>
      <c r="O114" s="199"/>
      <c r="P114" s="199"/>
      <c r="Q114" s="203"/>
      <c r="R114" s="200"/>
      <c r="S114" s="204"/>
      <c r="T114" s="202"/>
      <c r="U114" s="205"/>
      <c r="V114" s="206"/>
    </row>
    <row r="115" spans="1:22" s="207" customFormat="1">
      <c r="A115" s="198"/>
      <c r="B115" s="199"/>
      <c r="C115" s="199"/>
      <c r="D115" s="199"/>
      <c r="E115" s="199"/>
      <c r="F115" s="200"/>
      <c r="G115" s="200"/>
      <c r="H115" s="201"/>
      <c r="I115" s="201"/>
      <c r="J115" s="202"/>
      <c r="K115" s="199"/>
      <c r="L115" s="199"/>
      <c r="M115" s="199"/>
      <c r="N115" s="199"/>
      <c r="O115" s="199"/>
      <c r="P115" s="199"/>
      <c r="Q115" s="203"/>
      <c r="R115" s="200"/>
      <c r="S115" s="204"/>
      <c r="T115" s="202"/>
      <c r="U115" s="205"/>
      <c r="V115" s="206"/>
    </row>
    <row r="116" spans="1:22" s="207" customFormat="1">
      <c r="A116" s="198"/>
      <c r="B116" s="199"/>
      <c r="C116" s="199"/>
      <c r="D116" s="199"/>
      <c r="E116" s="199"/>
      <c r="F116" s="200"/>
      <c r="G116" s="200"/>
      <c r="H116" s="201"/>
      <c r="I116" s="201"/>
      <c r="J116" s="202"/>
      <c r="K116" s="199"/>
      <c r="L116" s="199"/>
      <c r="M116" s="199"/>
      <c r="N116" s="199"/>
      <c r="O116" s="199"/>
      <c r="P116" s="199"/>
      <c r="Q116" s="203"/>
      <c r="R116" s="200"/>
      <c r="S116" s="204"/>
      <c r="T116" s="202"/>
      <c r="U116" s="205"/>
      <c r="V116" s="206"/>
    </row>
    <row r="117" spans="1:22" s="207" customFormat="1">
      <c r="A117" s="198"/>
      <c r="B117" s="199"/>
      <c r="C117" s="199"/>
      <c r="D117" s="199"/>
      <c r="E117" s="199"/>
      <c r="F117" s="200"/>
      <c r="G117" s="200"/>
      <c r="H117" s="201"/>
      <c r="I117" s="201"/>
      <c r="J117" s="202"/>
      <c r="K117" s="199"/>
      <c r="L117" s="199"/>
      <c r="M117" s="199"/>
      <c r="N117" s="199"/>
      <c r="O117" s="199"/>
      <c r="P117" s="199"/>
      <c r="Q117" s="203"/>
      <c r="R117" s="200"/>
      <c r="S117" s="204"/>
      <c r="T117" s="202"/>
      <c r="U117" s="205"/>
      <c r="V117" s="206"/>
    </row>
    <row r="118" spans="1:22" s="207" customFormat="1">
      <c r="A118" s="198"/>
      <c r="B118" s="199"/>
      <c r="C118" s="199"/>
      <c r="D118" s="199"/>
      <c r="E118" s="199"/>
      <c r="F118" s="200"/>
      <c r="G118" s="200"/>
      <c r="H118" s="201"/>
      <c r="I118" s="201"/>
      <c r="J118" s="202"/>
      <c r="K118" s="199"/>
      <c r="L118" s="199"/>
      <c r="M118" s="199"/>
      <c r="N118" s="199"/>
      <c r="O118" s="199"/>
      <c r="P118" s="199"/>
      <c r="Q118" s="203"/>
      <c r="R118" s="200"/>
      <c r="S118" s="204"/>
      <c r="T118" s="202"/>
      <c r="U118" s="205"/>
      <c r="V118" s="206"/>
    </row>
    <row r="119" spans="1:22" s="207" customFormat="1">
      <c r="A119" s="198"/>
      <c r="B119" s="199"/>
      <c r="C119" s="199"/>
      <c r="D119" s="199"/>
      <c r="E119" s="199"/>
      <c r="F119" s="200"/>
      <c r="G119" s="200"/>
      <c r="H119" s="201"/>
      <c r="I119" s="201"/>
      <c r="J119" s="202"/>
      <c r="K119" s="199"/>
      <c r="L119" s="199"/>
      <c r="M119" s="199"/>
      <c r="N119" s="199"/>
      <c r="O119" s="199"/>
      <c r="P119" s="199"/>
      <c r="Q119" s="203"/>
      <c r="R119" s="200"/>
      <c r="S119" s="204"/>
      <c r="T119" s="202"/>
      <c r="U119" s="205"/>
      <c r="V119" s="206"/>
    </row>
    <row r="120" spans="1:22" s="207" customFormat="1">
      <c r="A120" s="198"/>
      <c r="B120" s="199"/>
      <c r="C120" s="199"/>
      <c r="D120" s="199"/>
      <c r="E120" s="199"/>
      <c r="F120" s="200"/>
      <c r="G120" s="200"/>
      <c r="H120" s="201"/>
      <c r="I120" s="201"/>
      <c r="J120" s="202"/>
      <c r="K120" s="199"/>
      <c r="L120" s="199"/>
      <c r="M120" s="199"/>
      <c r="N120" s="199"/>
      <c r="O120" s="199"/>
      <c r="P120" s="199"/>
      <c r="Q120" s="203"/>
      <c r="R120" s="200"/>
      <c r="S120" s="204"/>
      <c r="T120" s="202"/>
      <c r="U120" s="205"/>
      <c r="V120" s="206"/>
    </row>
    <row r="121" spans="1:22" s="207" customFormat="1">
      <c r="A121" s="198"/>
      <c r="B121" s="199"/>
      <c r="C121" s="199"/>
      <c r="D121" s="199"/>
      <c r="E121" s="199"/>
      <c r="F121" s="200"/>
      <c r="G121" s="200"/>
      <c r="H121" s="201"/>
      <c r="I121" s="201"/>
      <c r="J121" s="202"/>
      <c r="K121" s="199"/>
      <c r="L121" s="199"/>
      <c r="M121" s="199"/>
      <c r="N121" s="199"/>
      <c r="O121" s="199"/>
      <c r="P121" s="199"/>
      <c r="Q121" s="203"/>
      <c r="R121" s="200"/>
      <c r="S121" s="204"/>
      <c r="T121" s="202"/>
      <c r="U121" s="205"/>
      <c r="V121" s="206"/>
    </row>
    <row r="122" spans="1:22" s="207" customFormat="1">
      <c r="A122" s="198"/>
      <c r="B122" s="199"/>
      <c r="C122" s="199"/>
      <c r="D122" s="199"/>
      <c r="E122" s="199"/>
      <c r="F122" s="200"/>
      <c r="G122" s="200"/>
      <c r="H122" s="201"/>
      <c r="I122" s="201"/>
      <c r="J122" s="202"/>
      <c r="K122" s="199"/>
      <c r="L122" s="199"/>
      <c r="M122" s="199"/>
      <c r="N122" s="199"/>
      <c r="O122" s="199"/>
      <c r="P122" s="199"/>
      <c r="Q122" s="203"/>
      <c r="R122" s="200"/>
      <c r="S122" s="204"/>
      <c r="T122" s="202"/>
      <c r="U122" s="205"/>
      <c r="V122" s="206"/>
    </row>
  </sheetData>
  <autoFilter ref="A8:V29" xr:uid="{00000000-0009-0000-0000-000001000000}"/>
  <mergeCells count="71">
    <mergeCell ref="I12:I13"/>
    <mergeCell ref="J12:J13"/>
    <mergeCell ref="F14:F15"/>
    <mergeCell ref="G14:G15"/>
    <mergeCell ref="H14:H15"/>
    <mergeCell ref="I14:I15"/>
    <mergeCell ref="J14:J15"/>
    <mergeCell ref="F12:F13"/>
    <mergeCell ref="G12:G13"/>
    <mergeCell ref="H12:H13"/>
    <mergeCell ref="A1:U1"/>
    <mergeCell ref="A2:U2"/>
    <mergeCell ref="A3:U3"/>
    <mergeCell ref="A4:U4"/>
    <mergeCell ref="A5:A7"/>
    <mergeCell ref="B5:B7"/>
    <mergeCell ref="C5:E6"/>
    <mergeCell ref="F5:J6"/>
    <mergeCell ref="U5:U7"/>
    <mergeCell ref="R5:R7"/>
    <mergeCell ref="S5:S7"/>
    <mergeCell ref="T5:T7"/>
    <mergeCell ref="K5:P6"/>
    <mergeCell ref="Q5:Q7"/>
    <mergeCell ref="R14:R15"/>
    <mergeCell ref="R12:R13"/>
    <mergeCell ref="S10:S11"/>
    <mergeCell ref="S14:S18"/>
    <mergeCell ref="U10:U11"/>
    <mergeCell ref="R18:R20"/>
    <mergeCell ref="A10:A11"/>
    <mergeCell ref="B10:B11"/>
    <mergeCell ref="C14:C15"/>
    <mergeCell ref="D14:D15"/>
    <mergeCell ref="E14:E15"/>
    <mergeCell ref="B14:B20"/>
    <mergeCell ref="C18:C20"/>
    <mergeCell ref="D18:D20"/>
    <mergeCell ref="E18:E20"/>
    <mergeCell ref="A14:A20"/>
    <mergeCell ref="B12:B13"/>
    <mergeCell ref="A12:A13"/>
    <mergeCell ref="G18:G20"/>
    <mergeCell ref="H18:H20"/>
    <mergeCell ref="I18:I20"/>
    <mergeCell ref="J18:J20"/>
    <mergeCell ref="F18:F20"/>
    <mergeCell ref="H21:H22"/>
    <mergeCell ref="I21:I22"/>
    <mergeCell ref="J21:J22"/>
    <mergeCell ref="A21:A22"/>
    <mergeCell ref="B21:B22"/>
    <mergeCell ref="C21:C22"/>
    <mergeCell ref="D21:D22"/>
    <mergeCell ref="E21:E22"/>
    <mergeCell ref="R21:R22"/>
    <mergeCell ref="S21:S22"/>
    <mergeCell ref="A24:A26"/>
    <mergeCell ref="B24:B26"/>
    <mergeCell ref="C24:C26"/>
    <mergeCell ref="D24:D26"/>
    <mergeCell ref="E24:E26"/>
    <mergeCell ref="F24:F26"/>
    <mergeCell ref="G24:G26"/>
    <mergeCell ref="H24:H26"/>
    <mergeCell ref="I24:I26"/>
    <mergeCell ref="J24:J26"/>
    <mergeCell ref="R24:R26"/>
    <mergeCell ref="S24:S26"/>
    <mergeCell ref="F21:F22"/>
    <mergeCell ref="G21:G22"/>
  </mergeCells>
  <phoneticPr fontId="44" type="noConversion"/>
  <pageMargins left="0.42" right="0.22" top="0.75" bottom="0.2" header="0.3" footer="0.3"/>
  <pageSetup paperSize="9" scale="3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31"/>
  <sheetViews>
    <sheetView zoomScale="80" zoomScaleNormal="80" workbookViewId="0">
      <selection activeCell="F21" sqref="F21"/>
    </sheetView>
  </sheetViews>
  <sheetFormatPr defaultColWidth="9.140625" defaultRowHeight="15"/>
  <cols>
    <col min="1" max="1" width="6.85546875" style="125" customWidth="1"/>
    <col min="2" max="2" width="68" style="125" customWidth="1"/>
    <col min="3" max="3" width="8.7109375" style="125" customWidth="1"/>
    <col min="4" max="4" width="16.140625" style="126" customWidth="1"/>
    <col min="5" max="5" width="13.5703125" style="126" customWidth="1"/>
    <col min="6" max="6" width="25.42578125" style="126" customWidth="1"/>
    <col min="7" max="7" width="21.42578125" style="125" customWidth="1"/>
    <col min="8" max="8" width="26.42578125" style="125" bestFit="1" customWidth="1"/>
    <col min="9" max="9" width="16.140625" style="125" customWidth="1"/>
    <col min="10" max="10" width="11.28515625" style="125" bestFit="1" customWidth="1"/>
    <col min="11" max="255" width="9.140625" style="125"/>
    <col min="256" max="256" width="6.85546875" style="125" customWidth="1"/>
    <col min="257" max="257" width="68" style="125" customWidth="1"/>
    <col min="258" max="258" width="10" style="125" customWidth="1"/>
    <col min="259" max="259" width="11.7109375" style="125" customWidth="1"/>
    <col min="260" max="260" width="15.42578125" style="125" customWidth="1"/>
    <col min="261" max="261" width="12" style="125" customWidth="1"/>
    <col min="262" max="262" width="17" style="125" customWidth="1"/>
    <col min="263" max="263" width="12.85546875" style="125" customWidth="1"/>
    <col min="264" max="264" width="26.42578125" style="125" bestFit="1" customWidth="1"/>
    <col min="265" max="265" width="16.140625" style="125" customWidth="1"/>
    <col min="266" max="266" width="11.28515625" style="125" bestFit="1" customWidth="1"/>
    <col min="267" max="511" width="9.140625" style="125"/>
    <col min="512" max="512" width="6.85546875" style="125" customWidth="1"/>
    <col min="513" max="513" width="68" style="125" customWidth="1"/>
    <col min="514" max="514" width="10" style="125" customWidth="1"/>
    <col min="515" max="515" width="11.7109375" style="125" customWidth="1"/>
    <col min="516" max="516" width="15.42578125" style="125" customWidth="1"/>
    <col min="517" max="517" width="12" style="125" customWidth="1"/>
    <col min="518" max="518" width="17" style="125" customWidth="1"/>
    <col min="519" max="519" width="12.85546875" style="125" customWidth="1"/>
    <col min="520" max="520" width="26.42578125" style="125" bestFit="1" customWidth="1"/>
    <col min="521" max="521" width="16.140625" style="125" customWidth="1"/>
    <col min="522" max="522" width="11.28515625" style="125" bestFit="1" customWidth="1"/>
    <col min="523" max="767" width="9.140625" style="125"/>
    <col min="768" max="768" width="6.85546875" style="125" customWidth="1"/>
    <col min="769" max="769" width="68" style="125" customWidth="1"/>
    <col min="770" max="770" width="10" style="125" customWidth="1"/>
    <col min="771" max="771" width="11.7109375" style="125" customWidth="1"/>
    <col min="772" max="772" width="15.42578125" style="125" customWidth="1"/>
    <col min="773" max="773" width="12" style="125" customWidth="1"/>
    <col min="774" max="774" width="17" style="125" customWidth="1"/>
    <col min="775" max="775" width="12.85546875" style="125" customWidth="1"/>
    <col min="776" max="776" width="26.42578125" style="125" bestFit="1" customWidth="1"/>
    <col min="777" max="777" width="16.140625" style="125" customWidth="1"/>
    <col min="778" max="778" width="11.28515625" style="125" bestFit="1" customWidth="1"/>
    <col min="779" max="1023" width="9.140625" style="125"/>
    <col min="1024" max="1024" width="6.85546875" style="125" customWidth="1"/>
    <col min="1025" max="1025" width="68" style="125" customWidth="1"/>
    <col min="1026" max="1026" width="10" style="125" customWidth="1"/>
    <col min="1027" max="1027" width="11.7109375" style="125" customWidth="1"/>
    <col min="1028" max="1028" width="15.42578125" style="125" customWidth="1"/>
    <col min="1029" max="1029" width="12" style="125" customWidth="1"/>
    <col min="1030" max="1030" width="17" style="125" customWidth="1"/>
    <col min="1031" max="1031" width="12.85546875" style="125" customWidth="1"/>
    <col min="1032" max="1032" width="26.42578125" style="125" bestFit="1" customWidth="1"/>
    <col min="1033" max="1033" width="16.140625" style="125" customWidth="1"/>
    <col min="1034" max="1034" width="11.28515625" style="125" bestFit="1" customWidth="1"/>
    <col min="1035" max="1279" width="9.140625" style="125"/>
    <col min="1280" max="1280" width="6.85546875" style="125" customWidth="1"/>
    <col min="1281" max="1281" width="68" style="125" customWidth="1"/>
    <col min="1282" max="1282" width="10" style="125" customWidth="1"/>
    <col min="1283" max="1283" width="11.7109375" style="125" customWidth="1"/>
    <col min="1284" max="1284" width="15.42578125" style="125" customWidth="1"/>
    <col min="1285" max="1285" width="12" style="125" customWidth="1"/>
    <col min="1286" max="1286" width="17" style="125" customWidth="1"/>
    <col min="1287" max="1287" width="12.85546875" style="125" customWidth="1"/>
    <col min="1288" max="1288" width="26.42578125" style="125" bestFit="1" customWidth="1"/>
    <col min="1289" max="1289" width="16.140625" style="125" customWidth="1"/>
    <col min="1290" max="1290" width="11.28515625" style="125" bestFit="1" customWidth="1"/>
    <col min="1291" max="1535" width="9.140625" style="125"/>
    <col min="1536" max="1536" width="6.85546875" style="125" customWidth="1"/>
    <col min="1537" max="1537" width="68" style="125" customWidth="1"/>
    <col min="1538" max="1538" width="10" style="125" customWidth="1"/>
    <col min="1539" max="1539" width="11.7109375" style="125" customWidth="1"/>
    <col min="1540" max="1540" width="15.42578125" style="125" customWidth="1"/>
    <col min="1541" max="1541" width="12" style="125" customWidth="1"/>
    <col min="1542" max="1542" width="17" style="125" customWidth="1"/>
    <col min="1543" max="1543" width="12.85546875" style="125" customWidth="1"/>
    <col min="1544" max="1544" width="26.42578125" style="125" bestFit="1" customWidth="1"/>
    <col min="1545" max="1545" width="16.140625" style="125" customWidth="1"/>
    <col min="1546" max="1546" width="11.28515625" style="125" bestFit="1" customWidth="1"/>
    <col min="1547" max="1791" width="9.140625" style="125"/>
    <col min="1792" max="1792" width="6.85546875" style="125" customWidth="1"/>
    <col min="1793" max="1793" width="68" style="125" customWidth="1"/>
    <col min="1794" max="1794" width="10" style="125" customWidth="1"/>
    <col min="1795" max="1795" width="11.7109375" style="125" customWidth="1"/>
    <col min="1796" max="1796" width="15.42578125" style="125" customWidth="1"/>
    <col min="1797" max="1797" width="12" style="125" customWidth="1"/>
    <col min="1798" max="1798" width="17" style="125" customWidth="1"/>
    <col min="1799" max="1799" width="12.85546875" style="125" customWidth="1"/>
    <col min="1800" max="1800" width="26.42578125" style="125" bestFit="1" customWidth="1"/>
    <col min="1801" max="1801" width="16.140625" style="125" customWidth="1"/>
    <col min="1802" max="1802" width="11.28515625" style="125" bestFit="1" customWidth="1"/>
    <col min="1803" max="2047" width="9.140625" style="125"/>
    <col min="2048" max="2048" width="6.85546875" style="125" customWidth="1"/>
    <col min="2049" max="2049" width="68" style="125" customWidth="1"/>
    <col min="2050" max="2050" width="10" style="125" customWidth="1"/>
    <col min="2051" max="2051" width="11.7109375" style="125" customWidth="1"/>
    <col min="2052" max="2052" width="15.42578125" style="125" customWidth="1"/>
    <col min="2053" max="2053" width="12" style="125" customWidth="1"/>
    <col min="2054" max="2054" width="17" style="125" customWidth="1"/>
    <col min="2055" max="2055" width="12.85546875" style="125" customWidth="1"/>
    <col min="2056" max="2056" width="26.42578125" style="125" bestFit="1" customWidth="1"/>
    <col min="2057" max="2057" width="16.140625" style="125" customWidth="1"/>
    <col min="2058" max="2058" width="11.28515625" style="125" bestFit="1" customWidth="1"/>
    <col min="2059" max="2303" width="9.140625" style="125"/>
    <col min="2304" max="2304" width="6.85546875" style="125" customWidth="1"/>
    <col min="2305" max="2305" width="68" style="125" customWidth="1"/>
    <col min="2306" max="2306" width="10" style="125" customWidth="1"/>
    <col min="2307" max="2307" width="11.7109375" style="125" customWidth="1"/>
    <col min="2308" max="2308" width="15.42578125" style="125" customWidth="1"/>
    <col min="2309" max="2309" width="12" style="125" customWidth="1"/>
    <col min="2310" max="2310" width="17" style="125" customWidth="1"/>
    <col min="2311" max="2311" width="12.85546875" style="125" customWidth="1"/>
    <col min="2312" max="2312" width="26.42578125" style="125" bestFit="1" customWidth="1"/>
    <col min="2313" max="2313" width="16.140625" style="125" customWidth="1"/>
    <col min="2314" max="2314" width="11.28515625" style="125" bestFit="1" customWidth="1"/>
    <col min="2315" max="2559" width="9.140625" style="125"/>
    <col min="2560" max="2560" width="6.85546875" style="125" customWidth="1"/>
    <col min="2561" max="2561" width="68" style="125" customWidth="1"/>
    <col min="2562" max="2562" width="10" style="125" customWidth="1"/>
    <col min="2563" max="2563" width="11.7109375" style="125" customWidth="1"/>
    <col min="2564" max="2564" width="15.42578125" style="125" customWidth="1"/>
    <col min="2565" max="2565" width="12" style="125" customWidth="1"/>
    <col min="2566" max="2566" width="17" style="125" customWidth="1"/>
    <col min="2567" max="2567" width="12.85546875" style="125" customWidth="1"/>
    <col min="2568" max="2568" width="26.42578125" style="125" bestFit="1" customWidth="1"/>
    <col min="2569" max="2569" width="16.140625" style="125" customWidth="1"/>
    <col min="2570" max="2570" width="11.28515625" style="125" bestFit="1" customWidth="1"/>
    <col min="2571" max="2815" width="9.140625" style="125"/>
    <col min="2816" max="2816" width="6.85546875" style="125" customWidth="1"/>
    <col min="2817" max="2817" width="68" style="125" customWidth="1"/>
    <col min="2818" max="2818" width="10" style="125" customWidth="1"/>
    <col min="2819" max="2819" width="11.7109375" style="125" customWidth="1"/>
    <col min="2820" max="2820" width="15.42578125" style="125" customWidth="1"/>
    <col min="2821" max="2821" width="12" style="125" customWidth="1"/>
    <col min="2822" max="2822" width="17" style="125" customWidth="1"/>
    <col min="2823" max="2823" width="12.85546875" style="125" customWidth="1"/>
    <col min="2824" max="2824" width="26.42578125" style="125" bestFit="1" customWidth="1"/>
    <col min="2825" max="2825" width="16.140625" style="125" customWidth="1"/>
    <col min="2826" max="2826" width="11.28515625" style="125" bestFit="1" customWidth="1"/>
    <col min="2827" max="3071" width="9.140625" style="125"/>
    <col min="3072" max="3072" width="6.85546875" style="125" customWidth="1"/>
    <col min="3073" max="3073" width="68" style="125" customWidth="1"/>
    <col min="3074" max="3074" width="10" style="125" customWidth="1"/>
    <col min="3075" max="3075" width="11.7109375" style="125" customWidth="1"/>
    <col min="3076" max="3076" width="15.42578125" style="125" customWidth="1"/>
    <col min="3077" max="3077" width="12" style="125" customWidth="1"/>
    <col min="3078" max="3078" width="17" style="125" customWidth="1"/>
    <col min="3079" max="3079" width="12.85546875" style="125" customWidth="1"/>
    <col min="3080" max="3080" width="26.42578125" style="125" bestFit="1" customWidth="1"/>
    <col min="3081" max="3081" width="16.140625" style="125" customWidth="1"/>
    <col min="3082" max="3082" width="11.28515625" style="125" bestFit="1" customWidth="1"/>
    <col min="3083" max="3327" width="9.140625" style="125"/>
    <col min="3328" max="3328" width="6.85546875" style="125" customWidth="1"/>
    <col min="3329" max="3329" width="68" style="125" customWidth="1"/>
    <col min="3330" max="3330" width="10" style="125" customWidth="1"/>
    <col min="3331" max="3331" width="11.7109375" style="125" customWidth="1"/>
    <col min="3332" max="3332" width="15.42578125" style="125" customWidth="1"/>
    <col min="3333" max="3333" width="12" style="125" customWidth="1"/>
    <col min="3334" max="3334" width="17" style="125" customWidth="1"/>
    <col min="3335" max="3335" width="12.85546875" style="125" customWidth="1"/>
    <col min="3336" max="3336" width="26.42578125" style="125" bestFit="1" customWidth="1"/>
    <col min="3337" max="3337" width="16.140625" style="125" customWidth="1"/>
    <col min="3338" max="3338" width="11.28515625" style="125" bestFit="1" customWidth="1"/>
    <col min="3339" max="3583" width="9.140625" style="125"/>
    <col min="3584" max="3584" width="6.85546875" style="125" customWidth="1"/>
    <col min="3585" max="3585" width="68" style="125" customWidth="1"/>
    <col min="3586" max="3586" width="10" style="125" customWidth="1"/>
    <col min="3587" max="3587" width="11.7109375" style="125" customWidth="1"/>
    <col min="3588" max="3588" width="15.42578125" style="125" customWidth="1"/>
    <col min="3589" max="3589" width="12" style="125" customWidth="1"/>
    <col min="3590" max="3590" width="17" style="125" customWidth="1"/>
    <col min="3591" max="3591" width="12.85546875" style="125" customWidth="1"/>
    <col min="3592" max="3592" width="26.42578125" style="125" bestFit="1" customWidth="1"/>
    <col min="3593" max="3593" width="16.140625" style="125" customWidth="1"/>
    <col min="3594" max="3594" width="11.28515625" style="125" bestFit="1" customWidth="1"/>
    <col min="3595" max="3839" width="9.140625" style="125"/>
    <col min="3840" max="3840" width="6.85546875" style="125" customWidth="1"/>
    <col min="3841" max="3841" width="68" style="125" customWidth="1"/>
    <col min="3842" max="3842" width="10" style="125" customWidth="1"/>
    <col min="3843" max="3843" width="11.7109375" style="125" customWidth="1"/>
    <col min="3844" max="3844" width="15.42578125" style="125" customWidth="1"/>
    <col min="3845" max="3845" width="12" style="125" customWidth="1"/>
    <col min="3846" max="3846" width="17" style="125" customWidth="1"/>
    <col min="3847" max="3847" width="12.85546875" style="125" customWidth="1"/>
    <col min="3848" max="3848" width="26.42578125" style="125" bestFit="1" customWidth="1"/>
    <col min="3849" max="3849" width="16.140625" style="125" customWidth="1"/>
    <col min="3850" max="3850" width="11.28515625" style="125" bestFit="1" customWidth="1"/>
    <col min="3851" max="4095" width="9.140625" style="125"/>
    <col min="4096" max="4096" width="6.85546875" style="125" customWidth="1"/>
    <col min="4097" max="4097" width="68" style="125" customWidth="1"/>
    <col min="4098" max="4098" width="10" style="125" customWidth="1"/>
    <col min="4099" max="4099" width="11.7109375" style="125" customWidth="1"/>
    <col min="4100" max="4100" width="15.42578125" style="125" customWidth="1"/>
    <col min="4101" max="4101" width="12" style="125" customWidth="1"/>
    <col min="4102" max="4102" width="17" style="125" customWidth="1"/>
    <col min="4103" max="4103" width="12.85546875" style="125" customWidth="1"/>
    <col min="4104" max="4104" width="26.42578125" style="125" bestFit="1" customWidth="1"/>
    <col min="4105" max="4105" width="16.140625" style="125" customWidth="1"/>
    <col min="4106" max="4106" width="11.28515625" style="125" bestFit="1" customWidth="1"/>
    <col min="4107" max="4351" width="9.140625" style="125"/>
    <col min="4352" max="4352" width="6.85546875" style="125" customWidth="1"/>
    <col min="4353" max="4353" width="68" style="125" customWidth="1"/>
    <col min="4354" max="4354" width="10" style="125" customWidth="1"/>
    <col min="4355" max="4355" width="11.7109375" style="125" customWidth="1"/>
    <col min="4356" max="4356" width="15.42578125" style="125" customWidth="1"/>
    <col min="4357" max="4357" width="12" style="125" customWidth="1"/>
    <col min="4358" max="4358" width="17" style="125" customWidth="1"/>
    <col min="4359" max="4359" width="12.85546875" style="125" customWidth="1"/>
    <col min="4360" max="4360" width="26.42578125" style="125" bestFit="1" customWidth="1"/>
    <col min="4361" max="4361" width="16.140625" style="125" customWidth="1"/>
    <col min="4362" max="4362" width="11.28515625" style="125" bestFit="1" customWidth="1"/>
    <col min="4363" max="4607" width="9.140625" style="125"/>
    <col min="4608" max="4608" width="6.85546875" style="125" customWidth="1"/>
    <col min="4609" max="4609" width="68" style="125" customWidth="1"/>
    <col min="4610" max="4610" width="10" style="125" customWidth="1"/>
    <col min="4611" max="4611" width="11.7109375" style="125" customWidth="1"/>
    <col min="4612" max="4612" width="15.42578125" style="125" customWidth="1"/>
    <col min="4613" max="4613" width="12" style="125" customWidth="1"/>
    <col min="4614" max="4614" width="17" style="125" customWidth="1"/>
    <col min="4615" max="4615" width="12.85546875" style="125" customWidth="1"/>
    <col min="4616" max="4616" width="26.42578125" style="125" bestFit="1" customWidth="1"/>
    <col min="4617" max="4617" width="16.140625" style="125" customWidth="1"/>
    <col min="4618" max="4618" width="11.28515625" style="125" bestFit="1" customWidth="1"/>
    <col min="4619" max="4863" width="9.140625" style="125"/>
    <col min="4864" max="4864" width="6.85546875" style="125" customWidth="1"/>
    <col min="4865" max="4865" width="68" style="125" customWidth="1"/>
    <col min="4866" max="4866" width="10" style="125" customWidth="1"/>
    <col min="4867" max="4867" width="11.7109375" style="125" customWidth="1"/>
    <col min="4868" max="4868" width="15.42578125" style="125" customWidth="1"/>
    <col min="4869" max="4869" width="12" style="125" customWidth="1"/>
    <col min="4870" max="4870" width="17" style="125" customWidth="1"/>
    <col min="4871" max="4871" width="12.85546875" style="125" customWidth="1"/>
    <col min="4872" max="4872" width="26.42578125" style="125" bestFit="1" customWidth="1"/>
    <col min="4873" max="4873" width="16.140625" style="125" customWidth="1"/>
    <col min="4874" max="4874" width="11.28515625" style="125" bestFit="1" customWidth="1"/>
    <col min="4875" max="5119" width="9.140625" style="125"/>
    <col min="5120" max="5120" width="6.85546875" style="125" customWidth="1"/>
    <col min="5121" max="5121" width="68" style="125" customWidth="1"/>
    <col min="5122" max="5122" width="10" style="125" customWidth="1"/>
    <col min="5123" max="5123" width="11.7109375" style="125" customWidth="1"/>
    <col min="5124" max="5124" width="15.42578125" style="125" customWidth="1"/>
    <col min="5125" max="5125" width="12" style="125" customWidth="1"/>
    <col min="5126" max="5126" width="17" style="125" customWidth="1"/>
    <col min="5127" max="5127" width="12.85546875" style="125" customWidth="1"/>
    <col min="5128" max="5128" width="26.42578125" style="125" bestFit="1" customWidth="1"/>
    <col min="5129" max="5129" width="16.140625" style="125" customWidth="1"/>
    <col min="5130" max="5130" width="11.28515625" style="125" bestFit="1" customWidth="1"/>
    <col min="5131" max="5375" width="9.140625" style="125"/>
    <col min="5376" max="5376" width="6.85546875" style="125" customWidth="1"/>
    <col min="5377" max="5377" width="68" style="125" customWidth="1"/>
    <col min="5378" max="5378" width="10" style="125" customWidth="1"/>
    <col min="5379" max="5379" width="11.7109375" style="125" customWidth="1"/>
    <col min="5380" max="5380" width="15.42578125" style="125" customWidth="1"/>
    <col min="5381" max="5381" width="12" style="125" customWidth="1"/>
    <col min="5382" max="5382" width="17" style="125" customWidth="1"/>
    <col min="5383" max="5383" width="12.85546875" style="125" customWidth="1"/>
    <col min="5384" max="5384" width="26.42578125" style="125" bestFit="1" customWidth="1"/>
    <col min="5385" max="5385" width="16.140625" style="125" customWidth="1"/>
    <col min="5386" max="5386" width="11.28515625" style="125" bestFit="1" customWidth="1"/>
    <col min="5387" max="5631" width="9.140625" style="125"/>
    <col min="5632" max="5632" width="6.85546875" style="125" customWidth="1"/>
    <col min="5633" max="5633" width="68" style="125" customWidth="1"/>
    <col min="5634" max="5634" width="10" style="125" customWidth="1"/>
    <col min="5635" max="5635" width="11.7109375" style="125" customWidth="1"/>
    <col min="5636" max="5636" width="15.42578125" style="125" customWidth="1"/>
    <col min="5637" max="5637" width="12" style="125" customWidth="1"/>
    <col min="5638" max="5638" width="17" style="125" customWidth="1"/>
    <col min="5639" max="5639" width="12.85546875" style="125" customWidth="1"/>
    <col min="5640" max="5640" width="26.42578125" style="125" bestFit="1" customWidth="1"/>
    <col min="5641" max="5641" width="16.140625" style="125" customWidth="1"/>
    <col min="5642" max="5642" width="11.28515625" style="125" bestFit="1" customWidth="1"/>
    <col min="5643" max="5887" width="9.140625" style="125"/>
    <col min="5888" max="5888" width="6.85546875" style="125" customWidth="1"/>
    <col min="5889" max="5889" width="68" style="125" customWidth="1"/>
    <col min="5890" max="5890" width="10" style="125" customWidth="1"/>
    <col min="5891" max="5891" width="11.7109375" style="125" customWidth="1"/>
    <col min="5892" max="5892" width="15.42578125" style="125" customWidth="1"/>
    <col min="5893" max="5893" width="12" style="125" customWidth="1"/>
    <col min="5894" max="5894" width="17" style="125" customWidth="1"/>
    <col min="5895" max="5895" width="12.85546875" style="125" customWidth="1"/>
    <col min="5896" max="5896" width="26.42578125" style="125" bestFit="1" customWidth="1"/>
    <col min="5897" max="5897" width="16.140625" style="125" customWidth="1"/>
    <col min="5898" max="5898" width="11.28515625" style="125" bestFit="1" customWidth="1"/>
    <col min="5899" max="6143" width="9.140625" style="125"/>
    <col min="6144" max="6144" width="6.85546875" style="125" customWidth="1"/>
    <col min="6145" max="6145" width="68" style="125" customWidth="1"/>
    <col min="6146" max="6146" width="10" style="125" customWidth="1"/>
    <col min="6147" max="6147" width="11.7109375" style="125" customWidth="1"/>
    <col min="6148" max="6148" width="15.42578125" style="125" customWidth="1"/>
    <col min="6149" max="6149" width="12" style="125" customWidth="1"/>
    <col min="6150" max="6150" width="17" style="125" customWidth="1"/>
    <col min="6151" max="6151" width="12.85546875" style="125" customWidth="1"/>
    <col min="6152" max="6152" width="26.42578125" style="125" bestFit="1" customWidth="1"/>
    <col min="6153" max="6153" width="16.140625" style="125" customWidth="1"/>
    <col min="6154" max="6154" width="11.28515625" style="125" bestFit="1" customWidth="1"/>
    <col min="6155" max="6399" width="9.140625" style="125"/>
    <col min="6400" max="6400" width="6.85546875" style="125" customWidth="1"/>
    <col min="6401" max="6401" width="68" style="125" customWidth="1"/>
    <col min="6402" max="6402" width="10" style="125" customWidth="1"/>
    <col min="6403" max="6403" width="11.7109375" style="125" customWidth="1"/>
    <col min="6404" max="6404" width="15.42578125" style="125" customWidth="1"/>
    <col min="6405" max="6405" width="12" style="125" customWidth="1"/>
    <col min="6406" max="6406" width="17" style="125" customWidth="1"/>
    <col min="6407" max="6407" width="12.85546875" style="125" customWidth="1"/>
    <col min="6408" max="6408" width="26.42578125" style="125" bestFit="1" customWidth="1"/>
    <col min="6409" max="6409" width="16.140625" style="125" customWidth="1"/>
    <col min="6410" max="6410" width="11.28515625" style="125" bestFit="1" customWidth="1"/>
    <col min="6411" max="6655" width="9.140625" style="125"/>
    <col min="6656" max="6656" width="6.85546875" style="125" customWidth="1"/>
    <col min="6657" max="6657" width="68" style="125" customWidth="1"/>
    <col min="6658" max="6658" width="10" style="125" customWidth="1"/>
    <col min="6659" max="6659" width="11.7109375" style="125" customWidth="1"/>
    <col min="6660" max="6660" width="15.42578125" style="125" customWidth="1"/>
    <col min="6661" max="6661" width="12" style="125" customWidth="1"/>
    <col min="6662" max="6662" width="17" style="125" customWidth="1"/>
    <col min="6663" max="6663" width="12.85546875" style="125" customWidth="1"/>
    <col min="6664" max="6664" width="26.42578125" style="125" bestFit="1" customWidth="1"/>
    <col min="6665" max="6665" width="16.140625" style="125" customWidth="1"/>
    <col min="6666" max="6666" width="11.28515625" style="125" bestFit="1" customWidth="1"/>
    <col min="6667" max="6911" width="9.140625" style="125"/>
    <col min="6912" max="6912" width="6.85546875" style="125" customWidth="1"/>
    <col min="6913" max="6913" width="68" style="125" customWidth="1"/>
    <col min="6914" max="6914" width="10" style="125" customWidth="1"/>
    <col min="6915" max="6915" width="11.7109375" style="125" customWidth="1"/>
    <col min="6916" max="6916" width="15.42578125" style="125" customWidth="1"/>
    <col min="6917" max="6917" width="12" style="125" customWidth="1"/>
    <col min="6918" max="6918" width="17" style="125" customWidth="1"/>
    <col min="6919" max="6919" width="12.85546875" style="125" customWidth="1"/>
    <col min="6920" max="6920" width="26.42578125" style="125" bestFit="1" customWidth="1"/>
    <col min="6921" max="6921" width="16.140625" style="125" customWidth="1"/>
    <col min="6922" max="6922" width="11.28515625" style="125" bestFit="1" customWidth="1"/>
    <col min="6923" max="7167" width="9.140625" style="125"/>
    <col min="7168" max="7168" width="6.85546875" style="125" customWidth="1"/>
    <col min="7169" max="7169" width="68" style="125" customWidth="1"/>
    <col min="7170" max="7170" width="10" style="125" customWidth="1"/>
    <col min="7171" max="7171" width="11.7109375" style="125" customWidth="1"/>
    <col min="7172" max="7172" width="15.42578125" style="125" customWidth="1"/>
    <col min="7173" max="7173" width="12" style="125" customWidth="1"/>
    <col min="7174" max="7174" width="17" style="125" customWidth="1"/>
    <col min="7175" max="7175" width="12.85546875" style="125" customWidth="1"/>
    <col min="7176" max="7176" width="26.42578125" style="125" bestFit="1" customWidth="1"/>
    <col min="7177" max="7177" width="16.140625" style="125" customWidth="1"/>
    <col min="7178" max="7178" width="11.28515625" style="125" bestFit="1" customWidth="1"/>
    <col min="7179" max="7423" width="9.140625" style="125"/>
    <col min="7424" max="7424" width="6.85546875" style="125" customWidth="1"/>
    <col min="7425" max="7425" width="68" style="125" customWidth="1"/>
    <col min="7426" max="7426" width="10" style="125" customWidth="1"/>
    <col min="7427" max="7427" width="11.7109375" style="125" customWidth="1"/>
    <col min="7428" max="7428" width="15.42578125" style="125" customWidth="1"/>
    <col min="7429" max="7429" width="12" style="125" customWidth="1"/>
    <col min="7430" max="7430" width="17" style="125" customWidth="1"/>
    <col min="7431" max="7431" width="12.85546875" style="125" customWidth="1"/>
    <col min="7432" max="7432" width="26.42578125" style="125" bestFit="1" customWidth="1"/>
    <col min="7433" max="7433" width="16.140625" style="125" customWidth="1"/>
    <col min="7434" max="7434" width="11.28515625" style="125" bestFit="1" customWidth="1"/>
    <col min="7435" max="7679" width="9.140625" style="125"/>
    <col min="7680" max="7680" width="6.85546875" style="125" customWidth="1"/>
    <col min="7681" max="7681" width="68" style="125" customWidth="1"/>
    <col min="7682" max="7682" width="10" style="125" customWidth="1"/>
    <col min="7683" max="7683" width="11.7109375" style="125" customWidth="1"/>
    <col min="7684" max="7684" width="15.42578125" style="125" customWidth="1"/>
    <col min="7685" max="7685" width="12" style="125" customWidth="1"/>
    <col min="7686" max="7686" width="17" style="125" customWidth="1"/>
    <col min="7687" max="7687" width="12.85546875" style="125" customWidth="1"/>
    <col min="7688" max="7688" width="26.42578125" style="125" bestFit="1" customWidth="1"/>
    <col min="7689" max="7689" width="16.140625" style="125" customWidth="1"/>
    <col min="7690" max="7690" width="11.28515625" style="125" bestFit="1" customWidth="1"/>
    <col min="7691" max="7935" width="9.140625" style="125"/>
    <col min="7936" max="7936" width="6.85546875" style="125" customWidth="1"/>
    <col min="7937" max="7937" width="68" style="125" customWidth="1"/>
    <col min="7938" max="7938" width="10" style="125" customWidth="1"/>
    <col min="7939" max="7939" width="11.7109375" style="125" customWidth="1"/>
    <col min="7940" max="7940" width="15.42578125" style="125" customWidth="1"/>
    <col min="7941" max="7941" width="12" style="125" customWidth="1"/>
    <col min="7942" max="7942" width="17" style="125" customWidth="1"/>
    <col min="7943" max="7943" width="12.85546875" style="125" customWidth="1"/>
    <col min="7944" max="7944" width="26.42578125" style="125" bestFit="1" customWidth="1"/>
    <col min="7945" max="7945" width="16.140625" style="125" customWidth="1"/>
    <col min="7946" max="7946" width="11.28515625" style="125" bestFit="1" customWidth="1"/>
    <col min="7947" max="8191" width="9.140625" style="125"/>
    <col min="8192" max="8192" width="6.85546875" style="125" customWidth="1"/>
    <col min="8193" max="8193" width="68" style="125" customWidth="1"/>
    <col min="8194" max="8194" width="10" style="125" customWidth="1"/>
    <col min="8195" max="8195" width="11.7109375" style="125" customWidth="1"/>
    <col min="8196" max="8196" width="15.42578125" style="125" customWidth="1"/>
    <col min="8197" max="8197" width="12" style="125" customWidth="1"/>
    <col min="8198" max="8198" width="17" style="125" customWidth="1"/>
    <col min="8199" max="8199" width="12.85546875" style="125" customWidth="1"/>
    <col min="8200" max="8200" width="26.42578125" style="125" bestFit="1" customWidth="1"/>
    <col min="8201" max="8201" width="16.140625" style="125" customWidth="1"/>
    <col min="8202" max="8202" width="11.28515625" style="125" bestFit="1" customWidth="1"/>
    <col min="8203" max="8447" width="9.140625" style="125"/>
    <col min="8448" max="8448" width="6.85546875" style="125" customWidth="1"/>
    <col min="8449" max="8449" width="68" style="125" customWidth="1"/>
    <col min="8450" max="8450" width="10" style="125" customWidth="1"/>
    <col min="8451" max="8451" width="11.7109375" style="125" customWidth="1"/>
    <col min="8452" max="8452" width="15.42578125" style="125" customWidth="1"/>
    <col min="8453" max="8453" width="12" style="125" customWidth="1"/>
    <col min="8454" max="8454" width="17" style="125" customWidth="1"/>
    <col min="8455" max="8455" width="12.85546875" style="125" customWidth="1"/>
    <col min="8456" max="8456" width="26.42578125" style="125" bestFit="1" customWidth="1"/>
    <col min="8457" max="8457" width="16.140625" style="125" customWidth="1"/>
    <col min="8458" max="8458" width="11.28515625" style="125" bestFit="1" customWidth="1"/>
    <col min="8459" max="8703" width="9.140625" style="125"/>
    <col min="8704" max="8704" width="6.85546875" style="125" customWidth="1"/>
    <col min="8705" max="8705" width="68" style="125" customWidth="1"/>
    <col min="8706" max="8706" width="10" style="125" customWidth="1"/>
    <col min="8707" max="8707" width="11.7109375" style="125" customWidth="1"/>
    <col min="8708" max="8708" width="15.42578125" style="125" customWidth="1"/>
    <col min="8709" max="8709" width="12" style="125" customWidth="1"/>
    <col min="8710" max="8710" width="17" style="125" customWidth="1"/>
    <col min="8711" max="8711" width="12.85546875" style="125" customWidth="1"/>
    <col min="8712" max="8712" width="26.42578125" style="125" bestFit="1" customWidth="1"/>
    <col min="8713" max="8713" width="16.140625" style="125" customWidth="1"/>
    <col min="8714" max="8714" width="11.28515625" style="125" bestFit="1" customWidth="1"/>
    <col min="8715" max="8959" width="9.140625" style="125"/>
    <col min="8960" max="8960" width="6.85546875" style="125" customWidth="1"/>
    <col min="8961" max="8961" width="68" style="125" customWidth="1"/>
    <col min="8962" max="8962" width="10" style="125" customWidth="1"/>
    <col min="8963" max="8963" width="11.7109375" style="125" customWidth="1"/>
    <col min="8964" max="8964" width="15.42578125" style="125" customWidth="1"/>
    <col min="8965" max="8965" width="12" style="125" customWidth="1"/>
    <col min="8966" max="8966" width="17" style="125" customWidth="1"/>
    <col min="8967" max="8967" width="12.85546875" style="125" customWidth="1"/>
    <col min="8968" max="8968" width="26.42578125" style="125" bestFit="1" customWidth="1"/>
    <col min="8969" max="8969" width="16.140625" style="125" customWidth="1"/>
    <col min="8970" max="8970" width="11.28515625" style="125" bestFit="1" customWidth="1"/>
    <col min="8971" max="9215" width="9.140625" style="125"/>
    <col min="9216" max="9216" width="6.85546875" style="125" customWidth="1"/>
    <col min="9217" max="9217" width="68" style="125" customWidth="1"/>
    <col min="9218" max="9218" width="10" style="125" customWidth="1"/>
    <col min="9219" max="9219" width="11.7109375" style="125" customWidth="1"/>
    <col min="9220" max="9220" width="15.42578125" style="125" customWidth="1"/>
    <col min="9221" max="9221" width="12" style="125" customWidth="1"/>
    <col min="9222" max="9222" width="17" style="125" customWidth="1"/>
    <col min="9223" max="9223" width="12.85546875" style="125" customWidth="1"/>
    <col min="9224" max="9224" width="26.42578125" style="125" bestFit="1" customWidth="1"/>
    <col min="9225" max="9225" width="16.140625" style="125" customWidth="1"/>
    <col min="9226" max="9226" width="11.28515625" style="125" bestFit="1" customWidth="1"/>
    <col min="9227" max="9471" width="9.140625" style="125"/>
    <col min="9472" max="9472" width="6.85546875" style="125" customWidth="1"/>
    <col min="9473" max="9473" width="68" style="125" customWidth="1"/>
    <col min="9474" max="9474" width="10" style="125" customWidth="1"/>
    <col min="9475" max="9475" width="11.7109375" style="125" customWidth="1"/>
    <col min="9476" max="9476" width="15.42578125" style="125" customWidth="1"/>
    <col min="9477" max="9477" width="12" style="125" customWidth="1"/>
    <col min="9478" max="9478" width="17" style="125" customWidth="1"/>
    <col min="9479" max="9479" width="12.85546875" style="125" customWidth="1"/>
    <col min="9480" max="9480" width="26.42578125" style="125" bestFit="1" customWidth="1"/>
    <col min="9481" max="9481" width="16.140625" style="125" customWidth="1"/>
    <col min="9482" max="9482" width="11.28515625" style="125" bestFit="1" customWidth="1"/>
    <col min="9483" max="9727" width="9.140625" style="125"/>
    <col min="9728" max="9728" width="6.85546875" style="125" customWidth="1"/>
    <col min="9729" max="9729" width="68" style="125" customWidth="1"/>
    <col min="9730" max="9730" width="10" style="125" customWidth="1"/>
    <col min="9731" max="9731" width="11.7109375" style="125" customWidth="1"/>
    <col min="9732" max="9732" width="15.42578125" style="125" customWidth="1"/>
    <col min="9733" max="9733" width="12" style="125" customWidth="1"/>
    <col min="9734" max="9734" width="17" style="125" customWidth="1"/>
    <col min="9735" max="9735" width="12.85546875" style="125" customWidth="1"/>
    <col min="9736" max="9736" width="26.42578125" style="125" bestFit="1" customWidth="1"/>
    <col min="9737" max="9737" width="16.140625" style="125" customWidth="1"/>
    <col min="9738" max="9738" width="11.28515625" style="125" bestFit="1" customWidth="1"/>
    <col min="9739" max="9983" width="9.140625" style="125"/>
    <col min="9984" max="9984" width="6.85546875" style="125" customWidth="1"/>
    <col min="9985" max="9985" width="68" style="125" customWidth="1"/>
    <col min="9986" max="9986" width="10" style="125" customWidth="1"/>
    <col min="9987" max="9987" width="11.7109375" style="125" customWidth="1"/>
    <col min="9988" max="9988" width="15.42578125" style="125" customWidth="1"/>
    <col min="9989" max="9989" width="12" style="125" customWidth="1"/>
    <col min="9990" max="9990" width="17" style="125" customWidth="1"/>
    <col min="9991" max="9991" width="12.85546875" style="125" customWidth="1"/>
    <col min="9992" max="9992" width="26.42578125" style="125" bestFit="1" customWidth="1"/>
    <col min="9993" max="9993" width="16.140625" style="125" customWidth="1"/>
    <col min="9994" max="9994" width="11.28515625" style="125" bestFit="1" customWidth="1"/>
    <col min="9995" max="10239" width="9.140625" style="125"/>
    <col min="10240" max="10240" width="6.85546875" style="125" customWidth="1"/>
    <col min="10241" max="10241" width="68" style="125" customWidth="1"/>
    <col min="10242" max="10242" width="10" style="125" customWidth="1"/>
    <col min="10243" max="10243" width="11.7109375" style="125" customWidth="1"/>
    <col min="10244" max="10244" width="15.42578125" style="125" customWidth="1"/>
    <col min="10245" max="10245" width="12" style="125" customWidth="1"/>
    <col min="10246" max="10246" width="17" style="125" customWidth="1"/>
    <col min="10247" max="10247" width="12.85546875" style="125" customWidth="1"/>
    <col min="10248" max="10248" width="26.42578125" style="125" bestFit="1" customWidth="1"/>
    <col min="10249" max="10249" width="16.140625" style="125" customWidth="1"/>
    <col min="10250" max="10250" width="11.28515625" style="125" bestFit="1" customWidth="1"/>
    <col min="10251" max="10495" width="9.140625" style="125"/>
    <col min="10496" max="10496" width="6.85546875" style="125" customWidth="1"/>
    <col min="10497" max="10497" width="68" style="125" customWidth="1"/>
    <col min="10498" max="10498" width="10" style="125" customWidth="1"/>
    <col min="10499" max="10499" width="11.7109375" style="125" customWidth="1"/>
    <col min="10500" max="10500" width="15.42578125" style="125" customWidth="1"/>
    <col min="10501" max="10501" width="12" style="125" customWidth="1"/>
    <col min="10502" max="10502" width="17" style="125" customWidth="1"/>
    <col min="10503" max="10503" width="12.85546875" style="125" customWidth="1"/>
    <col min="10504" max="10504" width="26.42578125" style="125" bestFit="1" customWidth="1"/>
    <col min="10505" max="10505" width="16.140625" style="125" customWidth="1"/>
    <col min="10506" max="10506" width="11.28515625" style="125" bestFit="1" customWidth="1"/>
    <col min="10507" max="10751" width="9.140625" style="125"/>
    <col min="10752" max="10752" width="6.85546875" style="125" customWidth="1"/>
    <col min="10753" max="10753" width="68" style="125" customWidth="1"/>
    <col min="10754" max="10754" width="10" style="125" customWidth="1"/>
    <col min="10755" max="10755" width="11.7109375" style="125" customWidth="1"/>
    <col min="10756" max="10756" width="15.42578125" style="125" customWidth="1"/>
    <col min="10757" max="10757" width="12" style="125" customWidth="1"/>
    <col min="10758" max="10758" width="17" style="125" customWidth="1"/>
    <col min="10759" max="10759" width="12.85546875" style="125" customWidth="1"/>
    <col min="10760" max="10760" width="26.42578125" style="125" bestFit="1" customWidth="1"/>
    <col min="10761" max="10761" width="16.140625" style="125" customWidth="1"/>
    <col min="10762" max="10762" width="11.28515625" style="125" bestFit="1" customWidth="1"/>
    <col min="10763" max="11007" width="9.140625" style="125"/>
    <col min="11008" max="11008" width="6.85546875" style="125" customWidth="1"/>
    <col min="11009" max="11009" width="68" style="125" customWidth="1"/>
    <col min="11010" max="11010" width="10" style="125" customWidth="1"/>
    <col min="11011" max="11011" width="11.7109375" style="125" customWidth="1"/>
    <col min="11012" max="11012" width="15.42578125" style="125" customWidth="1"/>
    <col min="11013" max="11013" width="12" style="125" customWidth="1"/>
    <col min="11014" max="11014" width="17" style="125" customWidth="1"/>
    <col min="11015" max="11015" width="12.85546875" style="125" customWidth="1"/>
    <col min="11016" max="11016" width="26.42578125" style="125" bestFit="1" customWidth="1"/>
    <col min="11017" max="11017" width="16.140625" style="125" customWidth="1"/>
    <col min="11018" max="11018" width="11.28515625" style="125" bestFit="1" customWidth="1"/>
    <col min="11019" max="11263" width="9.140625" style="125"/>
    <col min="11264" max="11264" width="6.85546875" style="125" customWidth="1"/>
    <col min="11265" max="11265" width="68" style="125" customWidth="1"/>
    <col min="11266" max="11266" width="10" style="125" customWidth="1"/>
    <col min="11267" max="11267" width="11.7109375" style="125" customWidth="1"/>
    <col min="11268" max="11268" width="15.42578125" style="125" customWidth="1"/>
    <col min="11269" max="11269" width="12" style="125" customWidth="1"/>
    <col min="11270" max="11270" width="17" style="125" customWidth="1"/>
    <col min="11271" max="11271" width="12.85546875" style="125" customWidth="1"/>
    <col min="11272" max="11272" width="26.42578125" style="125" bestFit="1" customWidth="1"/>
    <col min="11273" max="11273" width="16.140625" style="125" customWidth="1"/>
    <col min="11274" max="11274" width="11.28515625" style="125" bestFit="1" customWidth="1"/>
    <col min="11275" max="11519" width="9.140625" style="125"/>
    <col min="11520" max="11520" width="6.85546875" style="125" customWidth="1"/>
    <col min="11521" max="11521" width="68" style="125" customWidth="1"/>
    <col min="11522" max="11522" width="10" style="125" customWidth="1"/>
    <col min="11523" max="11523" width="11.7109375" style="125" customWidth="1"/>
    <col min="11524" max="11524" width="15.42578125" style="125" customWidth="1"/>
    <col min="11525" max="11525" width="12" style="125" customWidth="1"/>
    <col min="11526" max="11526" width="17" style="125" customWidth="1"/>
    <col min="11527" max="11527" width="12.85546875" style="125" customWidth="1"/>
    <col min="11528" max="11528" width="26.42578125" style="125" bestFit="1" customWidth="1"/>
    <col min="11529" max="11529" width="16.140625" style="125" customWidth="1"/>
    <col min="11530" max="11530" width="11.28515625" style="125" bestFit="1" customWidth="1"/>
    <col min="11531" max="11775" width="9.140625" style="125"/>
    <col min="11776" max="11776" width="6.85546875" style="125" customWidth="1"/>
    <col min="11777" max="11777" width="68" style="125" customWidth="1"/>
    <col min="11778" max="11778" width="10" style="125" customWidth="1"/>
    <col min="11779" max="11779" width="11.7109375" style="125" customWidth="1"/>
    <col min="11780" max="11780" width="15.42578125" style="125" customWidth="1"/>
    <col min="11781" max="11781" width="12" style="125" customWidth="1"/>
    <col min="11782" max="11782" width="17" style="125" customWidth="1"/>
    <col min="11783" max="11783" width="12.85546875" style="125" customWidth="1"/>
    <col min="11784" max="11784" width="26.42578125" style="125" bestFit="1" customWidth="1"/>
    <col min="11785" max="11785" width="16.140625" style="125" customWidth="1"/>
    <col min="11786" max="11786" width="11.28515625" style="125" bestFit="1" customWidth="1"/>
    <col min="11787" max="12031" width="9.140625" style="125"/>
    <col min="12032" max="12032" width="6.85546875" style="125" customWidth="1"/>
    <col min="12033" max="12033" width="68" style="125" customWidth="1"/>
    <col min="12034" max="12034" width="10" style="125" customWidth="1"/>
    <col min="12035" max="12035" width="11.7109375" style="125" customWidth="1"/>
    <col min="12036" max="12036" width="15.42578125" style="125" customWidth="1"/>
    <col min="12037" max="12037" width="12" style="125" customWidth="1"/>
    <col min="12038" max="12038" width="17" style="125" customWidth="1"/>
    <col min="12039" max="12039" width="12.85546875" style="125" customWidth="1"/>
    <col min="12040" max="12040" width="26.42578125" style="125" bestFit="1" customWidth="1"/>
    <col min="12041" max="12041" width="16.140625" style="125" customWidth="1"/>
    <col min="12042" max="12042" width="11.28515625" style="125" bestFit="1" customWidth="1"/>
    <col min="12043" max="12287" width="9.140625" style="125"/>
    <col min="12288" max="12288" width="6.85546875" style="125" customWidth="1"/>
    <col min="12289" max="12289" width="68" style="125" customWidth="1"/>
    <col min="12290" max="12290" width="10" style="125" customWidth="1"/>
    <col min="12291" max="12291" width="11.7109375" style="125" customWidth="1"/>
    <col min="12292" max="12292" width="15.42578125" style="125" customWidth="1"/>
    <col min="12293" max="12293" width="12" style="125" customWidth="1"/>
    <col min="12294" max="12294" width="17" style="125" customWidth="1"/>
    <col min="12295" max="12295" width="12.85546875" style="125" customWidth="1"/>
    <col min="12296" max="12296" width="26.42578125" style="125" bestFit="1" customWidth="1"/>
    <col min="12297" max="12297" width="16.140625" style="125" customWidth="1"/>
    <col min="12298" max="12298" width="11.28515625" style="125" bestFit="1" customWidth="1"/>
    <col min="12299" max="12543" width="9.140625" style="125"/>
    <col min="12544" max="12544" width="6.85546875" style="125" customWidth="1"/>
    <col min="12545" max="12545" width="68" style="125" customWidth="1"/>
    <col min="12546" max="12546" width="10" style="125" customWidth="1"/>
    <col min="12547" max="12547" width="11.7109375" style="125" customWidth="1"/>
    <col min="12548" max="12548" width="15.42578125" style="125" customWidth="1"/>
    <col min="12549" max="12549" width="12" style="125" customWidth="1"/>
    <col min="12550" max="12550" width="17" style="125" customWidth="1"/>
    <col min="12551" max="12551" width="12.85546875" style="125" customWidth="1"/>
    <col min="12552" max="12552" width="26.42578125" style="125" bestFit="1" customWidth="1"/>
    <col min="12553" max="12553" width="16.140625" style="125" customWidth="1"/>
    <col min="12554" max="12554" width="11.28515625" style="125" bestFit="1" customWidth="1"/>
    <col min="12555" max="12799" width="9.140625" style="125"/>
    <col min="12800" max="12800" width="6.85546875" style="125" customWidth="1"/>
    <col min="12801" max="12801" width="68" style="125" customWidth="1"/>
    <col min="12802" max="12802" width="10" style="125" customWidth="1"/>
    <col min="12803" max="12803" width="11.7109375" style="125" customWidth="1"/>
    <col min="12804" max="12804" width="15.42578125" style="125" customWidth="1"/>
    <col min="12805" max="12805" width="12" style="125" customWidth="1"/>
    <col min="12806" max="12806" width="17" style="125" customWidth="1"/>
    <col min="12807" max="12807" width="12.85546875" style="125" customWidth="1"/>
    <col min="12808" max="12808" width="26.42578125" style="125" bestFit="1" customWidth="1"/>
    <col min="12809" max="12809" width="16.140625" style="125" customWidth="1"/>
    <col min="12810" max="12810" width="11.28515625" style="125" bestFit="1" customWidth="1"/>
    <col min="12811" max="13055" width="9.140625" style="125"/>
    <col min="13056" max="13056" width="6.85546875" style="125" customWidth="1"/>
    <col min="13057" max="13057" width="68" style="125" customWidth="1"/>
    <col min="13058" max="13058" width="10" style="125" customWidth="1"/>
    <col min="13059" max="13059" width="11.7109375" style="125" customWidth="1"/>
    <col min="13060" max="13060" width="15.42578125" style="125" customWidth="1"/>
    <col min="13061" max="13061" width="12" style="125" customWidth="1"/>
    <col min="13062" max="13062" width="17" style="125" customWidth="1"/>
    <col min="13063" max="13063" width="12.85546875" style="125" customWidth="1"/>
    <col min="13064" max="13064" width="26.42578125" style="125" bestFit="1" customWidth="1"/>
    <col min="13065" max="13065" width="16.140625" style="125" customWidth="1"/>
    <col min="13066" max="13066" width="11.28515625" style="125" bestFit="1" customWidth="1"/>
    <col min="13067" max="13311" width="9.140625" style="125"/>
    <col min="13312" max="13312" width="6.85546875" style="125" customWidth="1"/>
    <col min="13313" max="13313" width="68" style="125" customWidth="1"/>
    <col min="13314" max="13314" width="10" style="125" customWidth="1"/>
    <col min="13315" max="13315" width="11.7109375" style="125" customWidth="1"/>
    <col min="13316" max="13316" width="15.42578125" style="125" customWidth="1"/>
    <col min="13317" max="13317" width="12" style="125" customWidth="1"/>
    <col min="13318" max="13318" width="17" style="125" customWidth="1"/>
    <col min="13319" max="13319" width="12.85546875" style="125" customWidth="1"/>
    <col min="13320" max="13320" width="26.42578125" style="125" bestFit="1" customWidth="1"/>
    <col min="13321" max="13321" width="16.140625" style="125" customWidth="1"/>
    <col min="13322" max="13322" width="11.28515625" style="125" bestFit="1" customWidth="1"/>
    <col min="13323" max="13567" width="9.140625" style="125"/>
    <col min="13568" max="13568" width="6.85546875" style="125" customWidth="1"/>
    <col min="13569" max="13569" width="68" style="125" customWidth="1"/>
    <col min="13570" max="13570" width="10" style="125" customWidth="1"/>
    <col min="13571" max="13571" width="11.7109375" style="125" customWidth="1"/>
    <col min="13572" max="13572" width="15.42578125" style="125" customWidth="1"/>
    <col min="13573" max="13573" width="12" style="125" customWidth="1"/>
    <col min="13574" max="13574" width="17" style="125" customWidth="1"/>
    <col min="13575" max="13575" width="12.85546875" style="125" customWidth="1"/>
    <col min="13576" max="13576" width="26.42578125" style="125" bestFit="1" customWidth="1"/>
    <col min="13577" max="13577" width="16.140625" style="125" customWidth="1"/>
    <col min="13578" max="13578" width="11.28515625" style="125" bestFit="1" customWidth="1"/>
    <col min="13579" max="13823" width="9.140625" style="125"/>
    <col min="13824" max="13824" width="6.85546875" style="125" customWidth="1"/>
    <col min="13825" max="13825" width="68" style="125" customWidth="1"/>
    <col min="13826" max="13826" width="10" style="125" customWidth="1"/>
    <col min="13827" max="13827" width="11.7109375" style="125" customWidth="1"/>
    <col min="13828" max="13828" width="15.42578125" style="125" customWidth="1"/>
    <col min="13829" max="13829" width="12" style="125" customWidth="1"/>
    <col min="13830" max="13830" width="17" style="125" customWidth="1"/>
    <col min="13831" max="13831" width="12.85546875" style="125" customWidth="1"/>
    <col min="13832" max="13832" width="26.42578125" style="125" bestFit="1" customWidth="1"/>
    <col min="13833" max="13833" width="16.140625" style="125" customWidth="1"/>
    <col min="13834" max="13834" width="11.28515625" style="125" bestFit="1" customWidth="1"/>
    <col min="13835" max="14079" width="9.140625" style="125"/>
    <col min="14080" max="14080" width="6.85546875" style="125" customWidth="1"/>
    <col min="14081" max="14081" width="68" style="125" customWidth="1"/>
    <col min="14082" max="14082" width="10" style="125" customWidth="1"/>
    <col min="14083" max="14083" width="11.7109375" style="125" customWidth="1"/>
    <col min="14084" max="14084" width="15.42578125" style="125" customWidth="1"/>
    <col min="14085" max="14085" width="12" style="125" customWidth="1"/>
    <col min="14086" max="14086" width="17" style="125" customWidth="1"/>
    <col min="14087" max="14087" width="12.85546875" style="125" customWidth="1"/>
    <col min="14088" max="14088" width="26.42578125" style="125" bestFit="1" customWidth="1"/>
    <col min="14089" max="14089" width="16.140625" style="125" customWidth="1"/>
    <col min="14090" max="14090" width="11.28515625" style="125" bestFit="1" customWidth="1"/>
    <col min="14091" max="14335" width="9.140625" style="125"/>
    <col min="14336" max="14336" width="6.85546875" style="125" customWidth="1"/>
    <col min="14337" max="14337" width="68" style="125" customWidth="1"/>
    <col min="14338" max="14338" width="10" style="125" customWidth="1"/>
    <col min="14339" max="14339" width="11.7109375" style="125" customWidth="1"/>
    <col min="14340" max="14340" width="15.42578125" style="125" customWidth="1"/>
    <col min="14341" max="14341" width="12" style="125" customWidth="1"/>
    <col min="14342" max="14342" width="17" style="125" customWidth="1"/>
    <col min="14343" max="14343" width="12.85546875" style="125" customWidth="1"/>
    <col min="14344" max="14344" width="26.42578125" style="125" bestFit="1" customWidth="1"/>
    <col min="14345" max="14345" width="16.140625" style="125" customWidth="1"/>
    <col min="14346" max="14346" width="11.28515625" style="125" bestFit="1" customWidth="1"/>
    <col min="14347" max="14591" width="9.140625" style="125"/>
    <col min="14592" max="14592" width="6.85546875" style="125" customWidth="1"/>
    <col min="14593" max="14593" width="68" style="125" customWidth="1"/>
    <col min="14594" max="14594" width="10" style="125" customWidth="1"/>
    <col min="14595" max="14595" width="11.7109375" style="125" customWidth="1"/>
    <col min="14596" max="14596" width="15.42578125" style="125" customWidth="1"/>
    <col min="14597" max="14597" width="12" style="125" customWidth="1"/>
    <col min="14598" max="14598" width="17" style="125" customWidth="1"/>
    <col min="14599" max="14599" width="12.85546875" style="125" customWidth="1"/>
    <col min="14600" max="14600" width="26.42578125" style="125" bestFit="1" customWidth="1"/>
    <col min="14601" max="14601" width="16.140625" style="125" customWidth="1"/>
    <col min="14602" max="14602" width="11.28515625" style="125" bestFit="1" customWidth="1"/>
    <col min="14603" max="14847" width="9.140625" style="125"/>
    <col min="14848" max="14848" width="6.85546875" style="125" customWidth="1"/>
    <col min="14849" max="14849" width="68" style="125" customWidth="1"/>
    <col min="14850" max="14850" width="10" style="125" customWidth="1"/>
    <col min="14851" max="14851" width="11.7109375" style="125" customWidth="1"/>
    <col min="14852" max="14852" width="15.42578125" style="125" customWidth="1"/>
    <col min="14853" max="14853" width="12" style="125" customWidth="1"/>
    <col min="14854" max="14854" width="17" style="125" customWidth="1"/>
    <col min="14855" max="14855" width="12.85546875" style="125" customWidth="1"/>
    <col min="14856" max="14856" width="26.42578125" style="125" bestFit="1" customWidth="1"/>
    <col min="14857" max="14857" width="16.140625" style="125" customWidth="1"/>
    <col min="14858" max="14858" width="11.28515625" style="125" bestFit="1" customWidth="1"/>
    <col min="14859" max="15103" width="9.140625" style="125"/>
    <col min="15104" max="15104" width="6.85546875" style="125" customWidth="1"/>
    <col min="15105" max="15105" width="68" style="125" customWidth="1"/>
    <col min="15106" max="15106" width="10" style="125" customWidth="1"/>
    <col min="15107" max="15107" width="11.7109375" style="125" customWidth="1"/>
    <col min="15108" max="15108" width="15.42578125" style="125" customWidth="1"/>
    <col min="15109" max="15109" width="12" style="125" customWidth="1"/>
    <col min="15110" max="15110" width="17" style="125" customWidth="1"/>
    <col min="15111" max="15111" width="12.85546875" style="125" customWidth="1"/>
    <col min="15112" max="15112" width="26.42578125" style="125" bestFit="1" customWidth="1"/>
    <col min="15113" max="15113" width="16.140625" style="125" customWidth="1"/>
    <col min="15114" max="15114" width="11.28515625" style="125" bestFit="1" customWidth="1"/>
    <col min="15115" max="15359" width="9.140625" style="125"/>
    <col min="15360" max="15360" width="6.85546875" style="125" customWidth="1"/>
    <col min="15361" max="15361" width="68" style="125" customWidth="1"/>
    <col min="15362" max="15362" width="10" style="125" customWidth="1"/>
    <col min="15363" max="15363" width="11.7109375" style="125" customWidth="1"/>
    <col min="15364" max="15364" width="15.42578125" style="125" customWidth="1"/>
    <col min="15365" max="15365" width="12" style="125" customWidth="1"/>
    <col min="15366" max="15366" width="17" style="125" customWidth="1"/>
    <col min="15367" max="15367" width="12.85546875" style="125" customWidth="1"/>
    <col min="15368" max="15368" width="26.42578125" style="125" bestFit="1" customWidth="1"/>
    <col min="15369" max="15369" width="16.140625" style="125" customWidth="1"/>
    <col min="15370" max="15370" width="11.28515625" style="125" bestFit="1" customWidth="1"/>
    <col min="15371" max="15615" width="9.140625" style="125"/>
    <col min="15616" max="15616" width="6.85546875" style="125" customWidth="1"/>
    <col min="15617" max="15617" width="68" style="125" customWidth="1"/>
    <col min="15618" max="15618" width="10" style="125" customWidth="1"/>
    <col min="15619" max="15619" width="11.7109375" style="125" customWidth="1"/>
    <col min="15620" max="15620" width="15.42578125" style="125" customWidth="1"/>
    <col min="15621" max="15621" width="12" style="125" customWidth="1"/>
    <col min="15622" max="15622" width="17" style="125" customWidth="1"/>
    <col min="15623" max="15623" width="12.85546875" style="125" customWidth="1"/>
    <col min="15624" max="15624" width="26.42578125" style="125" bestFit="1" customWidth="1"/>
    <col min="15625" max="15625" width="16.140625" style="125" customWidth="1"/>
    <col min="15626" max="15626" width="11.28515625" style="125" bestFit="1" customWidth="1"/>
    <col min="15627" max="15871" width="9.140625" style="125"/>
    <col min="15872" max="15872" width="6.85546875" style="125" customWidth="1"/>
    <col min="15873" max="15873" width="68" style="125" customWidth="1"/>
    <col min="15874" max="15874" width="10" style="125" customWidth="1"/>
    <col min="15875" max="15875" width="11.7109375" style="125" customWidth="1"/>
    <col min="15876" max="15876" width="15.42578125" style="125" customWidth="1"/>
    <col min="15877" max="15877" width="12" style="125" customWidth="1"/>
    <col min="15878" max="15878" width="17" style="125" customWidth="1"/>
    <col min="15879" max="15879" width="12.85546875" style="125" customWidth="1"/>
    <col min="15880" max="15880" width="26.42578125" style="125" bestFit="1" customWidth="1"/>
    <col min="15881" max="15881" width="16.140625" style="125" customWidth="1"/>
    <col min="15882" max="15882" width="11.28515625" style="125" bestFit="1" customWidth="1"/>
    <col min="15883" max="16127" width="9.140625" style="125"/>
    <col min="16128" max="16128" width="6.85546875" style="125" customWidth="1"/>
    <col min="16129" max="16129" width="68" style="125" customWidth="1"/>
    <col min="16130" max="16130" width="10" style="125" customWidth="1"/>
    <col min="16131" max="16131" width="11.7109375" style="125" customWidth="1"/>
    <col min="16132" max="16132" width="15.42578125" style="125" customWidth="1"/>
    <col min="16133" max="16133" width="12" style="125" customWidth="1"/>
    <col min="16134" max="16134" width="17" style="125" customWidth="1"/>
    <col min="16135" max="16135" width="12.85546875" style="125" customWidth="1"/>
    <col min="16136" max="16136" width="26.42578125" style="125" bestFit="1" customWidth="1"/>
    <col min="16137" max="16137" width="16.140625" style="125" customWidth="1"/>
    <col min="16138" max="16138" width="11.28515625" style="125" bestFit="1" customWidth="1"/>
    <col min="16139" max="16384" width="9.140625" style="125"/>
  </cols>
  <sheetData>
    <row r="1" spans="1:10" s="94" customFormat="1" ht="39.75" customHeight="1">
      <c r="A1" s="255" t="s">
        <v>238</v>
      </c>
      <c r="B1" s="255"/>
      <c r="C1" s="255"/>
      <c r="D1" s="255"/>
      <c r="E1" s="255"/>
      <c r="F1" s="255"/>
      <c r="G1" s="255"/>
    </row>
    <row r="2" spans="1:10" s="94" customFormat="1" ht="24" customHeight="1">
      <c r="A2" s="256" t="s">
        <v>235</v>
      </c>
      <c r="B2" s="256"/>
      <c r="C2" s="256"/>
      <c r="D2" s="256"/>
      <c r="E2" s="256"/>
      <c r="F2" s="256"/>
      <c r="G2" s="256"/>
    </row>
    <row r="3" spans="1:10" s="95" customFormat="1" ht="22.5" customHeight="1">
      <c r="A3" s="257" t="s">
        <v>236</v>
      </c>
      <c r="B3" s="257"/>
      <c r="C3" s="257"/>
      <c r="D3" s="257"/>
      <c r="E3" s="257"/>
      <c r="F3" s="257"/>
      <c r="G3" s="257"/>
      <c r="J3" s="95">
        <v>635.5</v>
      </c>
    </row>
    <row r="4" spans="1:10" s="97" customFormat="1" ht="25.5" customHeight="1">
      <c r="A4" s="96" t="s">
        <v>0</v>
      </c>
      <c r="B4" s="96" t="s">
        <v>175</v>
      </c>
      <c r="C4" s="96" t="s">
        <v>25</v>
      </c>
      <c r="D4" s="96" t="s">
        <v>24</v>
      </c>
      <c r="E4" s="96" t="s">
        <v>176</v>
      </c>
      <c r="F4" s="96" t="s">
        <v>177</v>
      </c>
      <c r="G4" s="96" t="s">
        <v>2</v>
      </c>
    </row>
    <row r="5" spans="1:10" s="97" customFormat="1" ht="16.149999999999999" customHeight="1">
      <c r="A5" s="98">
        <v>1</v>
      </c>
      <c r="B5" s="98">
        <v>2</v>
      </c>
      <c r="C5" s="98">
        <v>3</v>
      </c>
      <c r="D5" s="98">
        <v>4</v>
      </c>
      <c r="E5" s="98">
        <v>5</v>
      </c>
      <c r="F5" s="98" t="s">
        <v>237</v>
      </c>
      <c r="G5" s="98">
        <v>7</v>
      </c>
      <c r="H5" s="99">
        <f>F7+F8+F9+F10+F11+F12</f>
        <v>117019500</v>
      </c>
    </row>
    <row r="6" spans="1:10" s="94" customFormat="1" ht="21.6" customHeight="1">
      <c r="A6" s="100" t="s">
        <v>3</v>
      </c>
      <c r="B6" s="131" t="s">
        <v>189</v>
      </c>
      <c r="C6" s="101"/>
      <c r="D6" s="133">
        <f>SUM(D7:D12)</f>
        <v>1790.5</v>
      </c>
      <c r="E6" s="102"/>
      <c r="F6" s="103">
        <f>SUM(F7:F12)</f>
        <v>117019500</v>
      </c>
      <c r="G6" s="104"/>
      <c r="H6" s="134"/>
    </row>
    <row r="7" spans="1:10" s="111" customFormat="1" ht="54" customHeight="1">
      <c r="A7" s="105">
        <v>1</v>
      </c>
      <c r="B7" s="106" t="s">
        <v>178</v>
      </c>
      <c r="C7" s="105" t="s">
        <v>179</v>
      </c>
      <c r="D7" s="128">
        <f>'PA trình'!K9</f>
        <v>635.29999999999995</v>
      </c>
      <c r="E7" s="108">
        <v>70000</v>
      </c>
      <c r="F7" s="109">
        <f>D7*E7</f>
        <v>44471000</v>
      </c>
      <c r="G7" s="110"/>
      <c r="H7" s="135"/>
    </row>
    <row r="8" spans="1:10" s="113" customFormat="1" ht="54" customHeight="1">
      <c r="A8" s="105">
        <v>2</v>
      </c>
      <c r="B8" s="132" t="s">
        <v>180</v>
      </c>
      <c r="C8" s="105" t="s">
        <v>179</v>
      </c>
      <c r="D8" s="107">
        <v>12.2</v>
      </c>
      <c r="E8" s="108">
        <v>70000</v>
      </c>
      <c r="F8" s="109">
        <f>D8*E8</f>
        <v>854000</v>
      </c>
      <c r="G8" s="110"/>
      <c r="H8" s="112"/>
    </row>
    <row r="9" spans="1:10" s="113" customFormat="1" ht="54" customHeight="1">
      <c r="A9" s="105">
        <v>3</v>
      </c>
      <c r="B9" s="106" t="s">
        <v>225</v>
      </c>
      <c r="C9" s="105" t="s">
        <v>41</v>
      </c>
      <c r="D9" s="136">
        <v>25.2</v>
      </c>
      <c r="E9" s="108">
        <v>65000</v>
      </c>
      <c r="F9" s="109">
        <f t="shared" ref="F9:F11" si="0">D9*E9</f>
        <v>1638000</v>
      </c>
      <c r="G9" s="110"/>
      <c r="H9" s="112"/>
    </row>
    <row r="10" spans="1:10" s="113" customFormat="1" ht="54" customHeight="1">
      <c r="A10" s="105">
        <v>4</v>
      </c>
      <c r="B10" s="106" t="s">
        <v>226</v>
      </c>
      <c r="C10" s="105"/>
      <c r="D10" s="136">
        <v>597.70000000000005</v>
      </c>
      <c r="E10" s="108">
        <v>65000</v>
      </c>
      <c r="F10" s="109">
        <f t="shared" si="0"/>
        <v>38850500</v>
      </c>
      <c r="G10" s="110"/>
      <c r="H10" s="112"/>
    </row>
    <row r="11" spans="1:10" s="113" customFormat="1" ht="54" customHeight="1">
      <c r="A11" s="105">
        <v>5</v>
      </c>
      <c r="B11" s="106" t="s">
        <v>192</v>
      </c>
      <c r="C11" s="105" t="s">
        <v>179</v>
      </c>
      <c r="D11" s="136">
        <v>392.3</v>
      </c>
      <c r="E11" s="108">
        <v>60000</v>
      </c>
      <c r="F11" s="109">
        <f t="shared" si="0"/>
        <v>23538000</v>
      </c>
      <c r="G11" s="110"/>
      <c r="H11" s="112"/>
    </row>
    <row r="12" spans="1:10" s="113" customFormat="1" ht="54" customHeight="1">
      <c r="A12" s="105">
        <v>6</v>
      </c>
      <c r="B12" s="132" t="s">
        <v>190</v>
      </c>
      <c r="C12" s="105" t="s">
        <v>179</v>
      </c>
      <c r="D12" s="136">
        <v>127.8</v>
      </c>
      <c r="E12" s="108">
        <v>60000</v>
      </c>
      <c r="F12" s="109">
        <f>D12*E12</f>
        <v>7668000</v>
      </c>
      <c r="G12" s="110"/>
      <c r="H12" s="112"/>
    </row>
    <row r="13" spans="1:10" s="113" customFormat="1" ht="28.15" customHeight="1">
      <c r="A13" s="114" t="s">
        <v>231</v>
      </c>
      <c r="B13" s="116" t="s">
        <v>224</v>
      </c>
      <c r="C13" s="106"/>
      <c r="D13" s="106"/>
      <c r="E13" s="106"/>
      <c r="F13" s="115" t="e">
        <f>'PA trình'!#REF!</f>
        <v>#REF!</v>
      </c>
      <c r="G13" s="110"/>
      <c r="H13" s="112"/>
      <c r="I13" s="127"/>
    </row>
    <row r="14" spans="1:10" s="120" customFormat="1" ht="26.25" customHeight="1">
      <c r="A14" s="114" t="s">
        <v>181</v>
      </c>
      <c r="B14" s="116" t="s">
        <v>191</v>
      </c>
      <c r="C14" s="105"/>
      <c r="D14" s="117" t="s">
        <v>182</v>
      </c>
      <c r="E14" s="108"/>
      <c r="F14" s="115">
        <f>SUM(F15:F18)</f>
        <v>377068000</v>
      </c>
      <c r="G14" s="118"/>
      <c r="H14" s="119"/>
    </row>
    <row r="15" spans="1:10" s="120" customFormat="1" ht="40.5" customHeight="1">
      <c r="A15" s="137">
        <v>1</v>
      </c>
      <c r="B15" s="121" t="s">
        <v>227</v>
      </c>
      <c r="C15" s="105" t="s">
        <v>179</v>
      </c>
      <c r="D15" s="107">
        <v>1083.3</v>
      </c>
      <c r="E15" s="108">
        <v>10000</v>
      </c>
      <c r="F15" s="109">
        <f>D15*E15</f>
        <v>10833000</v>
      </c>
      <c r="G15" s="118"/>
      <c r="H15" s="119"/>
    </row>
    <row r="16" spans="1:10" s="120" customFormat="1" ht="40.5" customHeight="1">
      <c r="A16" s="105">
        <v>2</v>
      </c>
      <c r="B16" s="121" t="s">
        <v>228</v>
      </c>
      <c r="C16" s="105" t="s">
        <v>179</v>
      </c>
      <c r="D16" s="107">
        <v>635.29999999999995</v>
      </c>
      <c r="E16" s="108">
        <v>350000</v>
      </c>
      <c r="F16" s="109">
        <f t="shared" ref="F16:F18" si="1">D16*E16</f>
        <v>222354999.99999997</v>
      </c>
      <c r="G16" s="118"/>
      <c r="H16" s="119"/>
    </row>
    <row r="17" spans="1:8" s="120" customFormat="1" ht="40.5" customHeight="1">
      <c r="A17" s="105">
        <v>3</v>
      </c>
      <c r="B17" s="121" t="s">
        <v>229</v>
      </c>
      <c r="C17" s="105" t="s">
        <v>179</v>
      </c>
      <c r="D17" s="107">
        <v>68.8</v>
      </c>
      <c r="E17" s="108">
        <v>300000</v>
      </c>
      <c r="F17" s="109">
        <f t="shared" si="1"/>
        <v>20640000</v>
      </c>
      <c r="G17" s="118"/>
      <c r="H17" s="119"/>
    </row>
    <row r="18" spans="1:8" s="120" customFormat="1" ht="40.5" customHeight="1">
      <c r="A18" s="105">
        <v>4</v>
      </c>
      <c r="B18" s="121" t="s">
        <v>230</v>
      </c>
      <c r="C18" s="105" t="s">
        <v>179</v>
      </c>
      <c r="D18" s="107">
        <v>379.2</v>
      </c>
      <c r="E18" s="108">
        <v>325000</v>
      </c>
      <c r="F18" s="109">
        <f t="shared" si="1"/>
        <v>123240000</v>
      </c>
      <c r="G18" s="118"/>
      <c r="H18" s="119"/>
    </row>
    <row r="19" spans="1:8" s="145" customFormat="1" ht="27" customHeight="1">
      <c r="A19" s="138" t="s">
        <v>183</v>
      </c>
      <c r="B19" s="139" t="s">
        <v>232</v>
      </c>
      <c r="C19" s="138"/>
      <c r="D19" s="140"/>
      <c r="E19" s="141"/>
      <c r="F19" s="142" t="e">
        <f>F14+F13+F6</f>
        <v>#REF!</v>
      </c>
      <c r="G19" s="143"/>
      <c r="H19" s="144"/>
    </row>
    <row r="20" spans="1:8" s="145" customFormat="1" ht="36.75" customHeight="1">
      <c r="A20" s="138" t="s">
        <v>188</v>
      </c>
      <c r="B20" s="139" t="s">
        <v>233</v>
      </c>
      <c r="C20" s="138"/>
      <c r="D20" s="140" t="e">
        <f>F19</f>
        <v>#REF!</v>
      </c>
      <c r="E20" s="146">
        <v>0.02</v>
      </c>
      <c r="F20" s="142">
        <v>10869000</v>
      </c>
      <c r="G20" s="143"/>
      <c r="H20" s="144"/>
    </row>
    <row r="21" spans="1:8" s="145" customFormat="1" ht="36.75" customHeight="1">
      <c r="A21" s="138"/>
      <c r="B21" s="139" t="s">
        <v>234</v>
      </c>
      <c r="C21" s="138"/>
      <c r="D21" s="140"/>
      <c r="E21" s="146"/>
      <c r="F21" s="142" t="e">
        <f>F19+F20</f>
        <v>#REF!</v>
      </c>
      <c r="G21" s="143"/>
      <c r="H21" s="144"/>
    </row>
    <row r="22" spans="1:8" s="95" customFormat="1" ht="19.149999999999999" customHeight="1">
      <c r="D22" s="122"/>
      <c r="E22" s="122"/>
      <c r="F22" s="122"/>
    </row>
    <row r="23" spans="1:8" s="95" customFormat="1" ht="16.899999999999999" customHeight="1">
      <c r="C23" s="123"/>
      <c r="D23" s="123"/>
      <c r="E23" s="123"/>
      <c r="F23" s="256"/>
      <c r="G23" s="256"/>
    </row>
    <row r="24" spans="1:8" s="95" customFormat="1" ht="17.25">
      <c r="C24" s="123"/>
      <c r="D24" s="123"/>
      <c r="E24" s="123"/>
      <c r="F24" s="256"/>
      <c r="G24" s="256"/>
    </row>
    <row r="25" spans="1:8" s="95" customFormat="1" ht="17.25">
      <c r="C25" s="129"/>
      <c r="D25" s="129"/>
      <c r="E25" s="129"/>
      <c r="F25" s="129"/>
      <c r="G25" s="129"/>
    </row>
    <row r="26" spans="1:8" s="95" customFormat="1" ht="17.25">
      <c r="C26" s="129"/>
      <c r="D26" s="129"/>
      <c r="E26" s="129"/>
      <c r="G26" s="129"/>
    </row>
    <row r="27" spans="1:8" s="95" customFormat="1" ht="17.25">
      <c r="C27" s="123"/>
      <c r="D27" s="123"/>
      <c r="E27" s="123"/>
      <c r="F27" s="130"/>
      <c r="G27" s="130"/>
    </row>
    <row r="28" spans="1:8" s="95" customFormat="1" ht="17.25">
      <c r="C28" s="123"/>
      <c r="D28" s="123"/>
      <c r="E28" s="124"/>
      <c r="F28" s="129"/>
      <c r="G28" s="130"/>
    </row>
    <row r="29" spans="1:8" s="95" customFormat="1" ht="16.899999999999999" customHeight="1">
      <c r="C29" s="123"/>
      <c r="D29" s="123"/>
      <c r="E29" s="123"/>
      <c r="F29" s="123"/>
      <c r="G29" s="123"/>
    </row>
    <row r="30" spans="1:8" ht="18.75">
      <c r="C30" s="51"/>
      <c r="D30" s="52"/>
      <c r="E30" s="51"/>
      <c r="F30" s="254"/>
      <c r="G30" s="254"/>
    </row>
    <row r="31" spans="1:8">
      <c r="F31" s="254"/>
      <c r="G31" s="254"/>
    </row>
  </sheetData>
  <mergeCells count="6">
    <mergeCell ref="F30:G31"/>
    <mergeCell ref="A1:G1"/>
    <mergeCell ref="A2:G2"/>
    <mergeCell ref="A3:G3"/>
    <mergeCell ref="F23:G23"/>
    <mergeCell ref="F24:G24"/>
  </mergeCells>
  <pageMargins left="0.196850393700787" right="3.9370078740157501E-2" top="0.118110236220472" bottom="0.23622047244094499" header="0.31496062992126" footer="0.31496062992126"/>
  <pageSetup paperSize="9" scale="8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B121"/>
  <sheetViews>
    <sheetView zoomScale="40" zoomScaleNormal="40" workbookViewId="0">
      <pane ySplit="8" topLeftCell="A13" activePane="bottomLeft" state="frozen"/>
      <selection pane="bottomLeft" activeCell="B15" sqref="B15"/>
    </sheetView>
  </sheetViews>
  <sheetFormatPr defaultColWidth="9.140625" defaultRowHeight="18.75"/>
  <cols>
    <col min="1" max="1" width="6.140625" style="39" customWidth="1"/>
    <col min="2" max="2" width="35" style="40" customWidth="1"/>
    <col min="3" max="3" width="11.42578125" style="41" customWidth="1"/>
    <col min="4" max="4" width="6.5703125" style="41" customWidth="1"/>
    <col min="5" max="5" width="18.5703125" style="42" customWidth="1"/>
    <col min="6" max="6" width="10.42578125" style="42" customWidth="1"/>
    <col min="7" max="7" width="12.28515625" style="43" customWidth="1"/>
    <col min="8" max="8" width="17.7109375" style="40" customWidth="1"/>
    <col min="9" max="10" width="17.7109375" style="44" customWidth="1"/>
    <col min="11" max="11" width="16.140625" style="41" customWidth="1"/>
    <col min="12" max="12" width="17.140625" style="45" customWidth="1"/>
    <col min="13" max="13" width="16.7109375" style="41" customWidth="1"/>
    <col min="14" max="14" width="23.42578125" style="46" customWidth="1"/>
    <col min="15" max="15" width="26.42578125" style="47" customWidth="1"/>
    <col min="16" max="16" width="14.28515625" style="48" customWidth="1"/>
    <col min="17" max="17" width="9.42578125" style="47" customWidth="1"/>
    <col min="18" max="18" width="15.140625" style="49" customWidth="1"/>
    <col min="19" max="19" width="9.42578125" style="50" customWidth="1"/>
    <col min="20" max="20" width="22.42578125" style="51" customWidth="1"/>
    <col min="21" max="21" width="21.42578125" style="51" customWidth="1"/>
    <col min="22" max="22" width="24.140625" style="51" customWidth="1"/>
    <col min="23" max="23" width="9.85546875" style="52" customWidth="1"/>
    <col min="24" max="24" width="15.5703125" style="51" customWidth="1"/>
    <col min="25" max="25" width="25.42578125" style="53" customWidth="1"/>
    <col min="26" max="26" width="27.85546875" style="54" customWidth="1"/>
    <col min="27" max="27" width="14.5703125" style="54" customWidth="1"/>
    <col min="28" max="28" width="18" style="54" customWidth="1"/>
    <col min="29" max="29" width="53" style="23" customWidth="1"/>
    <col min="30" max="253" width="9.140625" style="23"/>
    <col min="254" max="254" width="6.140625" style="23" customWidth="1"/>
    <col min="255" max="255" width="32.140625" style="23" customWidth="1"/>
    <col min="256" max="256" width="8.85546875" style="23" customWidth="1"/>
    <col min="257" max="257" width="6.5703125" style="23" customWidth="1"/>
    <col min="258" max="258" width="14.140625" style="23" customWidth="1"/>
    <col min="259" max="259" width="10.42578125" style="23" customWidth="1"/>
    <col min="260" max="260" width="12.28515625" style="23" customWidth="1"/>
    <col min="261" max="263" width="14.85546875" style="23" customWidth="1"/>
    <col min="264" max="265" width="12.5703125" style="23" customWidth="1"/>
    <col min="266" max="266" width="16.140625" style="23" customWidth="1"/>
    <col min="267" max="267" width="17.140625" style="23" customWidth="1"/>
    <col min="268" max="268" width="13.28515625" style="23" customWidth="1"/>
    <col min="269" max="269" width="22.28515625" style="23" customWidth="1"/>
    <col min="270" max="270" width="22" style="23" customWidth="1"/>
    <col min="271" max="271" width="23.140625" style="23" customWidth="1"/>
    <col min="272" max="272" width="13.140625" style="23" customWidth="1"/>
    <col min="273" max="273" width="9.42578125" style="23" customWidth="1"/>
    <col min="274" max="274" width="15.140625" style="23" customWidth="1"/>
    <col min="275" max="275" width="9.42578125" style="23" customWidth="1"/>
    <col min="276" max="276" width="21.42578125" style="23" customWidth="1"/>
    <col min="277" max="277" width="19.85546875" style="23" customWidth="1"/>
    <col min="278" max="278" width="23.140625" style="23" customWidth="1"/>
    <col min="279" max="279" width="9.85546875" style="23" customWidth="1"/>
    <col min="280" max="280" width="20.140625" style="23" customWidth="1"/>
    <col min="281" max="281" width="25.42578125" style="23" customWidth="1"/>
    <col min="282" max="282" width="24.42578125" style="23" customWidth="1"/>
    <col min="283" max="283" width="14" style="23" customWidth="1"/>
    <col min="284" max="284" width="18" style="23" customWidth="1"/>
    <col min="285" max="285" width="53" style="23" customWidth="1"/>
    <col min="286" max="509" width="9.140625" style="23"/>
    <col min="510" max="510" width="6.140625" style="23" customWidth="1"/>
    <col min="511" max="511" width="32.140625" style="23" customWidth="1"/>
    <col min="512" max="512" width="8.85546875" style="23" customWidth="1"/>
    <col min="513" max="513" width="6.5703125" style="23" customWidth="1"/>
    <col min="514" max="514" width="14.140625" style="23" customWidth="1"/>
    <col min="515" max="515" width="10.42578125" style="23" customWidth="1"/>
    <col min="516" max="516" width="12.28515625" style="23" customWidth="1"/>
    <col min="517" max="519" width="14.85546875" style="23" customWidth="1"/>
    <col min="520" max="521" width="12.5703125" style="23" customWidth="1"/>
    <col min="522" max="522" width="16.140625" style="23" customWidth="1"/>
    <col min="523" max="523" width="17.140625" style="23" customWidth="1"/>
    <col min="524" max="524" width="13.28515625" style="23" customWidth="1"/>
    <col min="525" max="525" width="22.28515625" style="23" customWidth="1"/>
    <col min="526" max="526" width="22" style="23" customWidth="1"/>
    <col min="527" max="527" width="23.140625" style="23" customWidth="1"/>
    <col min="528" max="528" width="13.140625" style="23" customWidth="1"/>
    <col min="529" max="529" width="9.42578125" style="23" customWidth="1"/>
    <col min="530" max="530" width="15.140625" style="23" customWidth="1"/>
    <col min="531" max="531" width="9.42578125" style="23" customWidth="1"/>
    <col min="532" max="532" width="21.42578125" style="23" customWidth="1"/>
    <col min="533" max="533" width="19.85546875" style="23" customWidth="1"/>
    <col min="534" max="534" width="23.140625" style="23" customWidth="1"/>
    <col min="535" max="535" width="9.85546875" style="23" customWidth="1"/>
    <col min="536" max="536" width="20.140625" style="23" customWidth="1"/>
    <col min="537" max="537" width="25.42578125" style="23" customWidth="1"/>
    <col min="538" max="538" width="24.42578125" style="23" customWidth="1"/>
    <col min="539" max="539" width="14" style="23" customWidth="1"/>
    <col min="540" max="540" width="18" style="23" customWidth="1"/>
    <col min="541" max="541" width="53" style="23" customWidth="1"/>
    <col min="542" max="765" width="9.140625" style="23"/>
    <col min="766" max="766" width="6.140625" style="23" customWidth="1"/>
    <col min="767" max="767" width="32.140625" style="23" customWidth="1"/>
    <col min="768" max="768" width="8.85546875" style="23" customWidth="1"/>
    <col min="769" max="769" width="6.5703125" style="23" customWidth="1"/>
    <col min="770" max="770" width="14.140625" style="23" customWidth="1"/>
    <col min="771" max="771" width="10.42578125" style="23" customWidth="1"/>
    <col min="772" max="772" width="12.28515625" style="23" customWidth="1"/>
    <col min="773" max="775" width="14.85546875" style="23" customWidth="1"/>
    <col min="776" max="777" width="12.5703125" style="23" customWidth="1"/>
    <col min="778" max="778" width="16.140625" style="23" customWidth="1"/>
    <col min="779" max="779" width="17.140625" style="23" customWidth="1"/>
    <col min="780" max="780" width="13.28515625" style="23" customWidth="1"/>
    <col min="781" max="781" width="22.28515625" style="23" customWidth="1"/>
    <col min="782" max="782" width="22" style="23" customWidth="1"/>
    <col min="783" max="783" width="23.140625" style="23" customWidth="1"/>
    <col min="784" max="784" width="13.140625" style="23" customWidth="1"/>
    <col min="785" max="785" width="9.42578125" style="23" customWidth="1"/>
    <col min="786" max="786" width="15.140625" style="23" customWidth="1"/>
    <col min="787" max="787" width="9.42578125" style="23" customWidth="1"/>
    <col min="788" max="788" width="21.42578125" style="23" customWidth="1"/>
    <col min="789" max="789" width="19.85546875" style="23" customWidth="1"/>
    <col min="790" max="790" width="23.140625" style="23" customWidth="1"/>
    <col min="791" max="791" width="9.85546875" style="23" customWidth="1"/>
    <col min="792" max="792" width="20.140625" style="23" customWidth="1"/>
    <col min="793" max="793" width="25.42578125" style="23" customWidth="1"/>
    <col min="794" max="794" width="24.42578125" style="23" customWidth="1"/>
    <col min="795" max="795" width="14" style="23" customWidth="1"/>
    <col min="796" max="796" width="18" style="23" customWidth="1"/>
    <col min="797" max="797" width="53" style="23" customWidth="1"/>
    <col min="798" max="1021" width="9.140625" style="23"/>
    <col min="1022" max="1022" width="6.140625" style="23" customWidth="1"/>
    <col min="1023" max="1023" width="32.140625" style="23" customWidth="1"/>
    <col min="1024" max="1024" width="8.85546875" style="23" customWidth="1"/>
    <col min="1025" max="1025" width="6.5703125" style="23" customWidth="1"/>
    <col min="1026" max="1026" width="14.140625" style="23" customWidth="1"/>
    <col min="1027" max="1027" width="10.42578125" style="23" customWidth="1"/>
    <col min="1028" max="1028" width="12.28515625" style="23" customWidth="1"/>
    <col min="1029" max="1031" width="14.85546875" style="23" customWidth="1"/>
    <col min="1032" max="1033" width="12.5703125" style="23" customWidth="1"/>
    <col min="1034" max="1034" width="16.140625" style="23" customWidth="1"/>
    <col min="1035" max="1035" width="17.140625" style="23" customWidth="1"/>
    <col min="1036" max="1036" width="13.28515625" style="23" customWidth="1"/>
    <col min="1037" max="1037" width="22.28515625" style="23" customWidth="1"/>
    <col min="1038" max="1038" width="22" style="23" customWidth="1"/>
    <col min="1039" max="1039" width="23.140625" style="23" customWidth="1"/>
    <col min="1040" max="1040" width="13.140625" style="23" customWidth="1"/>
    <col min="1041" max="1041" width="9.42578125" style="23" customWidth="1"/>
    <col min="1042" max="1042" width="15.140625" style="23" customWidth="1"/>
    <col min="1043" max="1043" width="9.42578125" style="23" customWidth="1"/>
    <col min="1044" max="1044" width="21.42578125" style="23" customWidth="1"/>
    <col min="1045" max="1045" width="19.85546875" style="23" customWidth="1"/>
    <col min="1046" max="1046" width="23.140625" style="23" customWidth="1"/>
    <col min="1047" max="1047" width="9.85546875" style="23" customWidth="1"/>
    <col min="1048" max="1048" width="20.140625" style="23" customWidth="1"/>
    <col min="1049" max="1049" width="25.42578125" style="23" customWidth="1"/>
    <col min="1050" max="1050" width="24.42578125" style="23" customWidth="1"/>
    <col min="1051" max="1051" width="14" style="23" customWidth="1"/>
    <col min="1052" max="1052" width="18" style="23" customWidth="1"/>
    <col min="1053" max="1053" width="53" style="23" customWidth="1"/>
    <col min="1054" max="1277" width="9.140625" style="23"/>
    <col min="1278" max="1278" width="6.140625" style="23" customWidth="1"/>
    <col min="1279" max="1279" width="32.140625" style="23" customWidth="1"/>
    <col min="1280" max="1280" width="8.85546875" style="23" customWidth="1"/>
    <col min="1281" max="1281" width="6.5703125" style="23" customWidth="1"/>
    <col min="1282" max="1282" width="14.140625" style="23" customWidth="1"/>
    <col min="1283" max="1283" width="10.42578125" style="23" customWidth="1"/>
    <col min="1284" max="1284" width="12.28515625" style="23" customWidth="1"/>
    <col min="1285" max="1287" width="14.85546875" style="23" customWidth="1"/>
    <col min="1288" max="1289" width="12.5703125" style="23" customWidth="1"/>
    <col min="1290" max="1290" width="16.140625" style="23" customWidth="1"/>
    <col min="1291" max="1291" width="17.140625" style="23" customWidth="1"/>
    <col min="1292" max="1292" width="13.28515625" style="23" customWidth="1"/>
    <col min="1293" max="1293" width="22.28515625" style="23" customWidth="1"/>
    <col min="1294" max="1294" width="22" style="23" customWidth="1"/>
    <col min="1295" max="1295" width="23.140625" style="23" customWidth="1"/>
    <col min="1296" max="1296" width="13.140625" style="23" customWidth="1"/>
    <col min="1297" max="1297" width="9.42578125" style="23" customWidth="1"/>
    <col min="1298" max="1298" width="15.140625" style="23" customWidth="1"/>
    <col min="1299" max="1299" width="9.42578125" style="23" customWidth="1"/>
    <col min="1300" max="1300" width="21.42578125" style="23" customWidth="1"/>
    <col min="1301" max="1301" width="19.85546875" style="23" customWidth="1"/>
    <col min="1302" max="1302" width="23.140625" style="23" customWidth="1"/>
    <col min="1303" max="1303" width="9.85546875" style="23" customWidth="1"/>
    <col min="1304" max="1304" width="20.140625" style="23" customWidth="1"/>
    <col min="1305" max="1305" width="25.42578125" style="23" customWidth="1"/>
    <col min="1306" max="1306" width="24.42578125" style="23" customWidth="1"/>
    <col min="1307" max="1307" width="14" style="23" customWidth="1"/>
    <col min="1308" max="1308" width="18" style="23" customWidth="1"/>
    <col min="1309" max="1309" width="53" style="23" customWidth="1"/>
    <col min="1310" max="1533" width="9.140625" style="23"/>
    <col min="1534" max="1534" width="6.140625" style="23" customWidth="1"/>
    <col min="1535" max="1535" width="32.140625" style="23" customWidth="1"/>
    <col min="1536" max="1536" width="8.85546875" style="23" customWidth="1"/>
    <col min="1537" max="1537" width="6.5703125" style="23" customWidth="1"/>
    <col min="1538" max="1538" width="14.140625" style="23" customWidth="1"/>
    <col min="1539" max="1539" width="10.42578125" style="23" customWidth="1"/>
    <col min="1540" max="1540" width="12.28515625" style="23" customWidth="1"/>
    <col min="1541" max="1543" width="14.85546875" style="23" customWidth="1"/>
    <col min="1544" max="1545" width="12.5703125" style="23" customWidth="1"/>
    <col min="1546" max="1546" width="16.140625" style="23" customWidth="1"/>
    <col min="1547" max="1547" width="17.140625" style="23" customWidth="1"/>
    <col min="1548" max="1548" width="13.28515625" style="23" customWidth="1"/>
    <col min="1549" max="1549" width="22.28515625" style="23" customWidth="1"/>
    <col min="1550" max="1550" width="22" style="23" customWidth="1"/>
    <col min="1551" max="1551" width="23.140625" style="23" customWidth="1"/>
    <col min="1552" max="1552" width="13.140625" style="23" customWidth="1"/>
    <col min="1553" max="1553" width="9.42578125" style="23" customWidth="1"/>
    <col min="1554" max="1554" width="15.140625" style="23" customWidth="1"/>
    <col min="1555" max="1555" width="9.42578125" style="23" customWidth="1"/>
    <col min="1556" max="1556" width="21.42578125" style="23" customWidth="1"/>
    <col min="1557" max="1557" width="19.85546875" style="23" customWidth="1"/>
    <col min="1558" max="1558" width="23.140625" style="23" customWidth="1"/>
    <col min="1559" max="1559" width="9.85546875" style="23" customWidth="1"/>
    <col min="1560" max="1560" width="20.140625" style="23" customWidth="1"/>
    <col min="1561" max="1561" width="25.42578125" style="23" customWidth="1"/>
    <col min="1562" max="1562" width="24.42578125" style="23" customWidth="1"/>
    <col min="1563" max="1563" width="14" style="23" customWidth="1"/>
    <col min="1564" max="1564" width="18" style="23" customWidth="1"/>
    <col min="1565" max="1565" width="53" style="23" customWidth="1"/>
    <col min="1566" max="1789" width="9.140625" style="23"/>
    <col min="1790" max="1790" width="6.140625" style="23" customWidth="1"/>
    <col min="1791" max="1791" width="32.140625" style="23" customWidth="1"/>
    <col min="1792" max="1792" width="8.85546875" style="23" customWidth="1"/>
    <col min="1793" max="1793" width="6.5703125" style="23" customWidth="1"/>
    <col min="1794" max="1794" width="14.140625" style="23" customWidth="1"/>
    <col min="1795" max="1795" width="10.42578125" style="23" customWidth="1"/>
    <col min="1796" max="1796" width="12.28515625" style="23" customWidth="1"/>
    <col min="1797" max="1799" width="14.85546875" style="23" customWidth="1"/>
    <col min="1800" max="1801" width="12.5703125" style="23" customWidth="1"/>
    <col min="1802" max="1802" width="16.140625" style="23" customWidth="1"/>
    <col min="1803" max="1803" width="17.140625" style="23" customWidth="1"/>
    <col min="1804" max="1804" width="13.28515625" style="23" customWidth="1"/>
    <col min="1805" max="1805" width="22.28515625" style="23" customWidth="1"/>
    <col min="1806" max="1806" width="22" style="23" customWidth="1"/>
    <col min="1807" max="1807" width="23.140625" style="23" customWidth="1"/>
    <col min="1808" max="1808" width="13.140625" style="23" customWidth="1"/>
    <col min="1809" max="1809" width="9.42578125" style="23" customWidth="1"/>
    <col min="1810" max="1810" width="15.140625" style="23" customWidth="1"/>
    <col min="1811" max="1811" width="9.42578125" style="23" customWidth="1"/>
    <col min="1812" max="1812" width="21.42578125" style="23" customWidth="1"/>
    <col min="1813" max="1813" width="19.85546875" style="23" customWidth="1"/>
    <col min="1814" max="1814" width="23.140625" style="23" customWidth="1"/>
    <col min="1815" max="1815" width="9.85546875" style="23" customWidth="1"/>
    <col min="1816" max="1816" width="20.140625" style="23" customWidth="1"/>
    <col min="1817" max="1817" width="25.42578125" style="23" customWidth="1"/>
    <col min="1818" max="1818" width="24.42578125" style="23" customWidth="1"/>
    <col min="1819" max="1819" width="14" style="23" customWidth="1"/>
    <col min="1820" max="1820" width="18" style="23" customWidth="1"/>
    <col min="1821" max="1821" width="53" style="23" customWidth="1"/>
    <col min="1822" max="2045" width="9.140625" style="23"/>
    <col min="2046" max="2046" width="6.140625" style="23" customWidth="1"/>
    <col min="2047" max="2047" width="32.140625" style="23" customWidth="1"/>
    <col min="2048" max="2048" width="8.85546875" style="23" customWidth="1"/>
    <col min="2049" max="2049" width="6.5703125" style="23" customWidth="1"/>
    <col min="2050" max="2050" width="14.140625" style="23" customWidth="1"/>
    <col min="2051" max="2051" width="10.42578125" style="23" customWidth="1"/>
    <col min="2052" max="2052" width="12.28515625" style="23" customWidth="1"/>
    <col min="2053" max="2055" width="14.85546875" style="23" customWidth="1"/>
    <col min="2056" max="2057" width="12.5703125" style="23" customWidth="1"/>
    <col min="2058" max="2058" width="16.140625" style="23" customWidth="1"/>
    <col min="2059" max="2059" width="17.140625" style="23" customWidth="1"/>
    <col min="2060" max="2060" width="13.28515625" style="23" customWidth="1"/>
    <col min="2061" max="2061" width="22.28515625" style="23" customWidth="1"/>
    <col min="2062" max="2062" width="22" style="23" customWidth="1"/>
    <col min="2063" max="2063" width="23.140625" style="23" customWidth="1"/>
    <col min="2064" max="2064" width="13.140625" style="23" customWidth="1"/>
    <col min="2065" max="2065" width="9.42578125" style="23" customWidth="1"/>
    <col min="2066" max="2066" width="15.140625" style="23" customWidth="1"/>
    <col min="2067" max="2067" width="9.42578125" style="23" customWidth="1"/>
    <col min="2068" max="2068" width="21.42578125" style="23" customWidth="1"/>
    <col min="2069" max="2069" width="19.85546875" style="23" customWidth="1"/>
    <col min="2070" max="2070" width="23.140625" style="23" customWidth="1"/>
    <col min="2071" max="2071" width="9.85546875" style="23" customWidth="1"/>
    <col min="2072" max="2072" width="20.140625" style="23" customWidth="1"/>
    <col min="2073" max="2073" width="25.42578125" style="23" customWidth="1"/>
    <col min="2074" max="2074" width="24.42578125" style="23" customWidth="1"/>
    <col min="2075" max="2075" width="14" style="23" customWidth="1"/>
    <col min="2076" max="2076" width="18" style="23" customWidth="1"/>
    <col min="2077" max="2077" width="53" style="23" customWidth="1"/>
    <col min="2078" max="2301" width="9.140625" style="23"/>
    <col min="2302" max="2302" width="6.140625" style="23" customWidth="1"/>
    <col min="2303" max="2303" width="32.140625" style="23" customWidth="1"/>
    <col min="2304" max="2304" width="8.85546875" style="23" customWidth="1"/>
    <col min="2305" max="2305" width="6.5703125" style="23" customWidth="1"/>
    <col min="2306" max="2306" width="14.140625" style="23" customWidth="1"/>
    <col min="2307" max="2307" width="10.42578125" style="23" customWidth="1"/>
    <col min="2308" max="2308" width="12.28515625" style="23" customWidth="1"/>
    <col min="2309" max="2311" width="14.85546875" style="23" customWidth="1"/>
    <col min="2312" max="2313" width="12.5703125" style="23" customWidth="1"/>
    <col min="2314" max="2314" width="16.140625" style="23" customWidth="1"/>
    <col min="2315" max="2315" width="17.140625" style="23" customWidth="1"/>
    <col min="2316" max="2316" width="13.28515625" style="23" customWidth="1"/>
    <col min="2317" max="2317" width="22.28515625" style="23" customWidth="1"/>
    <col min="2318" max="2318" width="22" style="23" customWidth="1"/>
    <col min="2319" max="2319" width="23.140625" style="23" customWidth="1"/>
    <col min="2320" max="2320" width="13.140625" style="23" customWidth="1"/>
    <col min="2321" max="2321" width="9.42578125" style="23" customWidth="1"/>
    <col min="2322" max="2322" width="15.140625" style="23" customWidth="1"/>
    <col min="2323" max="2323" width="9.42578125" style="23" customWidth="1"/>
    <col min="2324" max="2324" width="21.42578125" style="23" customWidth="1"/>
    <col min="2325" max="2325" width="19.85546875" style="23" customWidth="1"/>
    <col min="2326" max="2326" width="23.140625" style="23" customWidth="1"/>
    <col min="2327" max="2327" width="9.85546875" style="23" customWidth="1"/>
    <col min="2328" max="2328" width="20.140625" style="23" customWidth="1"/>
    <col min="2329" max="2329" width="25.42578125" style="23" customWidth="1"/>
    <col min="2330" max="2330" width="24.42578125" style="23" customWidth="1"/>
    <col min="2331" max="2331" width="14" style="23" customWidth="1"/>
    <col min="2332" max="2332" width="18" style="23" customWidth="1"/>
    <col min="2333" max="2333" width="53" style="23" customWidth="1"/>
    <col min="2334" max="2557" width="9.140625" style="23"/>
    <col min="2558" max="2558" width="6.140625" style="23" customWidth="1"/>
    <col min="2559" max="2559" width="32.140625" style="23" customWidth="1"/>
    <col min="2560" max="2560" width="8.85546875" style="23" customWidth="1"/>
    <col min="2561" max="2561" width="6.5703125" style="23" customWidth="1"/>
    <col min="2562" max="2562" width="14.140625" style="23" customWidth="1"/>
    <col min="2563" max="2563" width="10.42578125" style="23" customWidth="1"/>
    <col min="2564" max="2564" width="12.28515625" style="23" customWidth="1"/>
    <col min="2565" max="2567" width="14.85546875" style="23" customWidth="1"/>
    <col min="2568" max="2569" width="12.5703125" style="23" customWidth="1"/>
    <col min="2570" max="2570" width="16.140625" style="23" customWidth="1"/>
    <col min="2571" max="2571" width="17.140625" style="23" customWidth="1"/>
    <col min="2572" max="2572" width="13.28515625" style="23" customWidth="1"/>
    <col min="2573" max="2573" width="22.28515625" style="23" customWidth="1"/>
    <col min="2574" max="2574" width="22" style="23" customWidth="1"/>
    <col min="2575" max="2575" width="23.140625" style="23" customWidth="1"/>
    <col min="2576" max="2576" width="13.140625" style="23" customWidth="1"/>
    <col min="2577" max="2577" width="9.42578125" style="23" customWidth="1"/>
    <col min="2578" max="2578" width="15.140625" style="23" customWidth="1"/>
    <col min="2579" max="2579" width="9.42578125" style="23" customWidth="1"/>
    <col min="2580" max="2580" width="21.42578125" style="23" customWidth="1"/>
    <col min="2581" max="2581" width="19.85546875" style="23" customWidth="1"/>
    <col min="2582" max="2582" width="23.140625" style="23" customWidth="1"/>
    <col min="2583" max="2583" width="9.85546875" style="23" customWidth="1"/>
    <col min="2584" max="2584" width="20.140625" style="23" customWidth="1"/>
    <col min="2585" max="2585" width="25.42578125" style="23" customWidth="1"/>
    <col min="2586" max="2586" width="24.42578125" style="23" customWidth="1"/>
    <col min="2587" max="2587" width="14" style="23" customWidth="1"/>
    <col min="2588" max="2588" width="18" style="23" customWidth="1"/>
    <col min="2589" max="2589" width="53" style="23" customWidth="1"/>
    <col min="2590" max="2813" width="9.140625" style="23"/>
    <col min="2814" max="2814" width="6.140625" style="23" customWidth="1"/>
    <col min="2815" max="2815" width="32.140625" style="23" customWidth="1"/>
    <col min="2816" max="2816" width="8.85546875" style="23" customWidth="1"/>
    <col min="2817" max="2817" width="6.5703125" style="23" customWidth="1"/>
    <col min="2818" max="2818" width="14.140625" style="23" customWidth="1"/>
    <col min="2819" max="2819" width="10.42578125" style="23" customWidth="1"/>
    <col min="2820" max="2820" width="12.28515625" style="23" customWidth="1"/>
    <col min="2821" max="2823" width="14.85546875" style="23" customWidth="1"/>
    <col min="2824" max="2825" width="12.5703125" style="23" customWidth="1"/>
    <col min="2826" max="2826" width="16.140625" style="23" customWidth="1"/>
    <col min="2827" max="2827" width="17.140625" style="23" customWidth="1"/>
    <col min="2828" max="2828" width="13.28515625" style="23" customWidth="1"/>
    <col min="2829" max="2829" width="22.28515625" style="23" customWidth="1"/>
    <col min="2830" max="2830" width="22" style="23" customWidth="1"/>
    <col min="2831" max="2831" width="23.140625" style="23" customWidth="1"/>
    <col min="2832" max="2832" width="13.140625" style="23" customWidth="1"/>
    <col min="2833" max="2833" width="9.42578125" style="23" customWidth="1"/>
    <col min="2834" max="2834" width="15.140625" style="23" customWidth="1"/>
    <col min="2835" max="2835" width="9.42578125" style="23" customWidth="1"/>
    <col min="2836" max="2836" width="21.42578125" style="23" customWidth="1"/>
    <col min="2837" max="2837" width="19.85546875" style="23" customWidth="1"/>
    <col min="2838" max="2838" width="23.140625" style="23" customWidth="1"/>
    <col min="2839" max="2839" width="9.85546875" style="23" customWidth="1"/>
    <col min="2840" max="2840" width="20.140625" style="23" customWidth="1"/>
    <col min="2841" max="2841" width="25.42578125" style="23" customWidth="1"/>
    <col min="2842" max="2842" width="24.42578125" style="23" customWidth="1"/>
    <col min="2843" max="2843" width="14" style="23" customWidth="1"/>
    <col min="2844" max="2844" width="18" style="23" customWidth="1"/>
    <col min="2845" max="2845" width="53" style="23" customWidth="1"/>
    <col min="2846" max="3069" width="9.140625" style="23"/>
    <col min="3070" max="3070" width="6.140625" style="23" customWidth="1"/>
    <col min="3071" max="3071" width="32.140625" style="23" customWidth="1"/>
    <col min="3072" max="3072" width="8.85546875" style="23" customWidth="1"/>
    <col min="3073" max="3073" width="6.5703125" style="23" customWidth="1"/>
    <col min="3074" max="3074" width="14.140625" style="23" customWidth="1"/>
    <col min="3075" max="3075" width="10.42578125" style="23" customWidth="1"/>
    <col min="3076" max="3076" width="12.28515625" style="23" customWidth="1"/>
    <col min="3077" max="3079" width="14.85546875" style="23" customWidth="1"/>
    <col min="3080" max="3081" width="12.5703125" style="23" customWidth="1"/>
    <col min="3082" max="3082" width="16.140625" style="23" customWidth="1"/>
    <col min="3083" max="3083" width="17.140625" style="23" customWidth="1"/>
    <col min="3084" max="3084" width="13.28515625" style="23" customWidth="1"/>
    <col min="3085" max="3085" width="22.28515625" style="23" customWidth="1"/>
    <col min="3086" max="3086" width="22" style="23" customWidth="1"/>
    <col min="3087" max="3087" width="23.140625" style="23" customWidth="1"/>
    <col min="3088" max="3088" width="13.140625" style="23" customWidth="1"/>
    <col min="3089" max="3089" width="9.42578125" style="23" customWidth="1"/>
    <col min="3090" max="3090" width="15.140625" style="23" customWidth="1"/>
    <col min="3091" max="3091" width="9.42578125" style="23" customWidth="1"/>
    <col min="3092" max="3092" width="21.42578125" style="23" customWidth="1"/>
    <col min="3093" max="3093" width="19.85546875" style="23" customWidth="1"/>
    <col min="3094" max="3094" width="23.140625" style="23" customWidth="1"/>
    <col min="3095" max="3095" width="9.85546875" style="23" customWidth="1"/>
    <col min="3096" max="3096" width="20.140625" style="23" customWidth="1"/>
    <col min="3097" max="3097" width="25.42578125" style="23" customWidth="1"/>
    <col min="3098" max="3098" width="24.42578125" style="23" customWidth="1"/>
    <col min="3099" max="3099" width="14" style="23" customWidth="1"/>
    <col min="3100" max="3100" width="18" style="23" customWidth="1"/>
    <col min="3101" max="3101" width="53" style="23" customWidth="1"/>
    <col min="3102" max="3325" width="9.140625" style="23"/>
    <col min="3326" max="3326" width="6.140625" style="23" customWidth="1"/>
    <col min="3327" max="3327" width="32.140625" style="23" customWidth="1"/>
    <col min="3328" max="3328" width="8.85546875" style="23" customWidth="1"/>
    <col min="3329" max="3329" width="6.5703125" style="23" customWidth="1"/>
    <col min="3330" max="3330" width="14.140625" style="23" customWidth="1"/>
    <col min="3331" max="3331" width="10.42578125" style="23" customWidth="1"/>
    <col min="3332" max="3332" width="12.28515625" style="23" customWidth="1"/>
    <col min="3333" max="3335" width="14.85546875" style="23" customWidth="1"/>
    <col min="3336" max="3337" width="12.5703125" style="23" customWidth="1"/>
    <col min="3338" max="3338" width="16.140625" style="23" customWidth="1"/>
    <col min="3339" max="3339" width="17.140625" style="23" customWidth="1"/>
    <col min="3340" max="3340" width="13.28515625" style="23" customWidth="1"/>
    <col min="3341" max="3341" width="22.28515625" style="23" customWidth="1"/>
    <col min="3342" max="3342" width="22" style="23" customWidth="1"/>
    <col min="3343" max="3343" width="23.140625" style="23" customWidth="1"/>
    <col min="3344" max="3344" width="13.140625" style="23" customWidth="1"/>
    <col min="3345" max="3345" width="9.42578125" style="23" customWidth="1"/>
    <col min="3346" max="3346" width="15.140625" style="23" customWidth="1"/>
    <col min="3347" max="3347" width="9.42578125" style="23" customWidth="1"/>
    <col min="3348" max="3348" width="21.42578125" style="23" customWidth="1"/>
    <col min="3349" max="3349" width="19.85546875" style="23" customWidth="1"/>
    <col min="3350" max="3350" width="23.140625" style="23" customWidth="1"/>
    <col min="3351" max="3351" width="9.85546875" style="23" customWidth="1"/>
    <col min="3352" max="3352" width="20.140625" style="23" customWidth="1"/>
    <col min="3353" max="3353" width="25.42578125" style="23" customWidth="1"/>
    <col min="3354" max="3354" width="24.42578125" style="23" customWidth="1"/>
    <col min="3355" max="3355" width="14" style="23" customWidth="1"/>
    <col min="3356" max="3356" width="18" style="23" customWidth="1"/>
    <col min="3357" max="3357" width="53" style="23" customWidth="1"/>
    <col min="3358" max="3581" width="9.140625" style="23"/>
    <col min="3582" max="3582" width="6.140625" style="23" customWidth="1"/>
    <col min="3583" max="3583" width="32.140625" style="23" customWidth="1"/>
    <col min="3584" max="3584" width="8.85546875" style="23" customWidth="1"/>
    <col min="3585" max="3585" width="6.5703125" style="23" customWidth="1"/>
    <col min="3586" max="3586" width="14.140625" style="23" customWidth="1"/>
    <col min="3587" max="3587" width="10.42578125" style="23" customWidth="1"/>
    <col min="3588" max="3588" width="12.28515625" style="23" customWidth="1"/>
    <col min="3589" max="3591" width="14.85546875" style="23" customWidth="1"/>
    <col min="3592" max="3593" width="12.5703125" style="23" customWidth="1"/>
    <col min="3594" max="3594" width="16.140625" style="23" customWidth="1"/>
    <col min="3595" max="3595" width="17.140625" style="23" customWidth="1"/>
    <col min="3596" max="3596" width="13.28515625" style="23" customWidth="1"/>
    <col min="3597" max="3597" width="22.28515625" style="23" customWidth="1"/>
    <col min="3598" max="3598" width="22" style="23" customWidth="1"/>
    <col min="3599" max="3599" width="23.140625" style="23" customWidth="1"/>
    <col min="3600" max="3600" width="13.140625" style="23" customWidth="1"/>
    <col min="3601" max="3601" width="9.42578125" style="23" customWidth="1"/>
    <col min="3602" max="3602" width="15.140625" style="23" customWidth="1"/>
    <col min="3603" max="3603" width="9.42578125" style="23" customWidth="1"/>
    <col min="3604" max="3604" width="21.42578125" style="23" customWidth="1"/>
    <col min="3605" max="3605" width="19.85546875" style="23" customWidth="1"/>
    <col min="3606" max="3606" width="23.140625" style="23" customWidth="1"/>
    <col min="3607" max="3607" width="9.85546875" style="23" customWidth="1"/>
    <col min="3608" max="3608" width="20.140625" style="23" customWidth="1"/>
    <col min="3609" max="3609" width="25.42578125" style="23" customWidth="1"/>
    <col min="3610" max="3610" width="24.42578125" style="23" customWidth="1"/>
    <col min="3611" max="3611" width="14" style="23" customWidth="1"/>
    <col min="3612" max="3612" width="18" style="23" customWidth="1"/>
    <col min="3613" max="3613" width="53" style="23" customWidth="1"/>
    <col min="3614" max="3837" width="9.140625" style="23"/>
    <col min="3838" max="3838" width="6.140625" style="23" customWidth="1"/>
    <col min="3839" max="3839" width="32.140625" style="23" customWidth="1"/>
    <col min="3840" max="3840" width="8.85546875" style="23" customWidth="1"/>
    <col min="3841" max="3841" width="6.5703125" style="23" customWidth="1"/>
    <col min="3842" max="3842" width="14.140625" style="23" customWidth="1"/>
    <col min="3843" max="3843" width="10.42578125" style="23" customWidth="1"/>
    <col min="3844" max="3844" width="12.28515625" style="23" customWidth="1"/>
    <col min="3845" max="3847" width="14.85546875" style="23" customWidth="1"/>
    <col min="3848" max="3849" width="12.5703125" style="23" customWidth="1"/>
    <col min="3850" max="3850" width="16.140625" style="23" customWidth="1"/>
    <col min="3851" max="3851" width="17.140625" style="23" customWidth="1"/>
    <col min="3852" max="3852" width="13.28515625" style="23" customWidth="1"/>
    <col min="3853" max="3853" width="22.28515625" style="23" customWidth="1"/>
    <col min="3854" max="3854" width="22" style="23" customWidth="1"/>
    <col min="3855" max="3855" width="23.140625" style="23" customWidth="1"/>
    <col min="3856" max="3856" width="13.140625" style="23" customWidth="1"/>
    <col min="3857" max="3857" width="9.42578125" style="23" customWidth="1"/>
    <col min="3858" max="3858" width="15.140625" style="23" customWidth="1"/>
    <col min="3859" max="3859" width="9.42578125" style="23" customWidth="1"/>
    <col min="3860" max="3860" width="21.42578125" style="23" customWidth="1"/>
    <col min="3861" max="3861" width="19.85546875" style="23" customWidth="1"/>
    <col min="3862" max="3862" width="23.140625" style="23" customWidth="1"/>
    <col min="3863" max="3863" width="9.85546875" style="23" customWidth="1"/>
    <col min="3864" max="3864" width="20.140625" style="23" customWidth="1"/>
    <col min="3865" max="3865" width="25.42578125" style="23" customWidth="1"/>
    <col min="3866" max="3866" width="24.42578125" style="23" customWidth="1"/>
    <col min="3867" max="3867" width="14" style="23" customWidth="1"/>
    <col min="3868" max="3868" width="18" style="23" customWidth="1"/>
    <col min="3869" max="3869" width="53" style="23" customWidth="1"/>
    <col min="3870" max="4093" width="9.140625" style="23"/>
    <col min="4094" max="4094" width="6.140625" style="23" customWidth="1"/>
    <col min="4095" max="4095" width="32.140625" style="23" customWidth="1"/>
    <col min="4096" max="4096" width="8.85546875" style="23" customWidth="1"/>
    <col min="4097" max="4097" width="6.5703125" style="23" customWidth="1"/>
    <col min="4098" max="4098" width="14.140625" style="23" customWidth="1"/>
    <col min="4099" max="4099" width="10.42578125" style="23" customWidth="1"/>
    <col min="4100" max="4100" width="12.28515625" style="23" customWidth="1"/>
    <col min="4101" max="4103" width="14.85546875" style="23" customWidth="1"/>
    <col min="4104" max="4105" width="12.5703125" style="23" customWidth="1"/>
    <col min="4106" max="4106" width="16.140625" style="23" customWidth="1"/>
    <col min="4107" max="4107" width="17.140625" style="23" customWidth="1"/>
    <col min="4108" max="4108" width="13.28515625" style="23" customWidth="1"/>
    <col min="4109" max="4109" width="22.28515625" style="23" customWidth="1"/>
    <col min="4110" max="4110" width="22" style="23" customWidth="1"/>
    <col min="4111" max="4111" width="23.140625" style="23" customWidth="1"/>
    <col min="4112" max="4112" width="13.140625" style="23" customWidth="1"/>
    <col min="4113" max="4113" width="9.42578125" style="23" customWidth="1"/>
    <col min="4114" max="4114" width="15.140625" style="23" customWidth="1"/>
    <col min="4115" max="4115" width="9.42578125" style="23" customWidth="1"/>
    <col min="4116" max="4116" width="21.42578125" style="23" customWidth="1"/>
    <col min="4117" max="4117" width="19.85546875" style="23" customWidth="1"/>
    <col min="4118" max="4118" width="23.140625" style="23" customWidth="1"/>
    <col min="4119" max="4119" width="9.85546875" style="23" customWidth="1"/>
    <col min="4120" max="4120" width="20.140625" style="23" customWidth="1"/>
    <col min="4121" max="4121" width="25.42578125" style="23" customWidth="1"/>
    <col min="4122" max="4122" width="24.42578125" style="23" customWidth="1"/>
    <col min="4123" max="4123" width="14" style="23" customWidth="1"/>
    <col min="4124" max="4124" width="18" style="23" customWidth="1"/>
    <col min="4125" max="4125" width="53" style="23" customWidth="1"/>
    <col min="4126" max="4349" width="9.140625" style="23"/>
    <col min="4350" max="4350" width="6.140625" style="23" customWidth="1"/>
    <col min="4351" max="4351" width="32.140625" style="23" customWidth="1"/>
    <col min="4352" max="4352" width="8.85546875" style="23" customWidth="1"/>
    <col min="4353" max="4353" width="6.5703125" style="23" customWidth="1"/>
    <col min="4354" max="4354" width="14.140625" style="23" customWidth="1"/>
    <col min="4355" max="4355" width="10.42578125" style="23" customWidth="1"/>
    <col min="4356" max="4356" width="12.28515625" style="23" customWidth="1"/>
    <col min="4357" max="4359" width="14.85546875" style="23" customWidth="1"/>
    <col min="4360" max="4361" width="12.5703125" style="23" customWidth="1"/>
    <col min="4362" max="4362" width="16.140625" style="23" customWidth="1"/>
    <col min="4363" max="4363" width="17.140625" style="23" customWidth="1"/>
    <col min="4364" max="4364" width="13.28515625" style="23" customWidth="1"/>
    <col min="4365" max="4365" width="22.28515625" style="23" customWidth="1"/>
    <col min="4366" max="4366" width="22" style="23" customWidth="1"/>
    <col min="4367" max="4367" width="23.140625" style="23" customWidth="1"/>
    <col min="4368" max="4368" width="13.140625" style="23" customWidth="1"/>
    <col min="4369" max="4369" width="9.42578125" style="23" customWidth="1"/>
    <col min="4370" max="4370" width="15.140625" style="23" customWidth="1"/>
    <col min="4371" max="4371" width="9.42578125" style="23" customWidth="1"/>
    <col min="4372" max="4372" width="21.42578125" style="23" customWidth="1"/>
    <col min="4373" max="4373" width="19.85546875" style="23" customWidth="1"/>
    <col min="4374" max="4374" width="23.140625" style="23" customWidth="1"/>
    <col min="4375" max="4375" width="9.85546875" style="23" customWidth="1"/>
    <col min="4376" max="4376" width="20.140625" style="23" customWidth="1"/>
    <col min="4377" max="4377" width="25.42578125" style="23" customWidth="1"/>
    <col min="4378" max="4378" width="24.42578125" style="23" customWidth="1"/>
    <col min="4379" max="4379" width="14" style="23" customWidth="1"/>
    <col min="4380" max="4380" width="18" style="23" customWidth="1"/>
    <col min="4381" max="4381" width="53" style="23" customWidth="1"/>
    <col min="4382" max="4605" width="9.140625" style="23"/>
    <col min="4606" max="4606" width="6.140625" style="23" customWidth="1"/>
    <col min="4607" max="4607" width="32.140625" style="23" customWidth="1"/>
    <col min="4608" max="4608" width="8.85546875" style="23" customWidth="1"/>
    <col min="4609" max="4609" width="6.5703125" style="23" customWidth="1"/>
    <col min="4610" max="4610" width="14.140625" style="23" customWidth="1"/>
    <col min="4611" max="4611" width="10.42578125" style="23" customWidth="1"/>
    <col min="4612" max="4612" width="12.28515625" style="23" customWidth="1"/>
    <col min="4613" max="4615" width="14.85546875" style="23" customWidth="1"/>
    <col min="4616" max="4617" width="12.5703125" style="23" customWidth="1"/>
    <col min="4618" max="4618" width="16.140625" style="23" customWidth="1"/>
    <col min="4619" max="4619" width="17.140625" style="23" customWidth="1"/>
    <col min="4620" max="4620" width="13.28515625" style="23" customWidth="1"/>
    <col min="4621" max="4621" width="22.28515625" style="23" customWidth="1"/>
    <col min="4622" max="4622" width="22" style="23" customWidth="1"/>
    <col min="4623" max="4623" width="23.140625" style="23" customWidth="1"/>
    <col min="4624" max="4624" width="13.140625" style="23" customWidth="1"/>
    <col min="4625" max="4625" width="9.42578125" style="23" customWidth="1"/>
    <col min="4626" max="4626" width="15.140625" style="23" customWidth="1"/>
    <col min="4627" max="4627" width="9.42578125" style="23" customWidth="1"/>
    <col min="4628" max="4628" width="21.42578125" style="23" customWidth="1"/>
    <col min="4629" max="4629" width="19.85546875" style="23" customWidth="1"/>
    <col min="4630" max="4630" width="23.140625" style="23" customWidth="1"/>
    <col min="4631" max="4631" width="9.85546875" style="23" customWidth="1"/>
    <col min="4632" max="4632" width="20.140625" style="23" customWidth="1"/>
    <col min="4633" max="4633" width="25.42578125" style="23" customWidth="1"/>
    <col min="4634" max="4634" width="24.42578125" style="23" customWidth="1"/>
    <col min="4635" max="4635" width="14" style="23" customWidth="1"/>
    <col min="4636" max="4636" width="18" style="23" customWidth="1"/>
    <col min="4637" max="4637" width="53" style="23" customWidth="1"/>
    <col min="4638" max="4861" width="9.140625" style="23"/>
    <col min="4862" max="4862" width="6.140625" style="23" customWidth="1"/>
    <col min="4863" max="4863" width="32.140625" style="23" customWidth="1"/>
    <col min="4864" max="4864" width="8.85546875" style="23" customWidth="1"/>
    <col min="4865" max="4865" width="6.5703125" style="23" customWidth="1"/>
    <col min="4866" max="4866" width="14.140625" style="23" customWidth="1"/>
    <col min="4867" max="4867" width="10.42578125" style="23" customWidth="1"/>
    <col min="4868" max="4868" width="12.28515625" style="23" customWidth="1"/>
    <col min="4869" max="4871" width="14.85546875" style="23" customWidth="1"/>
    <col min="4872" max="4873" width="12.5703125" style="23" customWidth="1"/>
    <col min="4874" max="4874" width="16.140625" style="23" customWidth="1"/>
    <col min="4875" max="4875" width="17.140625" style="23" customWidth="1"/>
    <col min="4876" max="4876" width="13.28515625" style="23" customWidth="1"/>
    <col min="4877" max="4877" width="22.28515625" style="23" customWidth="1"/>
    <col min="4878" max="4878" width="22" style="23" customWidth="1"/>
    <col min="4879" max="4879" width="23.140625" style="23" customWidth="1"/>
    <col min="4880" max="4880" width="13.140625" style="23" customWidth="1"/>
    <col min="4881" max="4881" width="9.42578125" style="23" customWidth="1"/>
    <col min="4882" max="4882" width="15.140625" style="23" customWidth="1"/>
    <col min="4883" max="4883" width="9.42578125" style="23" customWidth="1"/>
    <col min="4884" max="4884" width="21.42578125" style="23" customWidth="1"/>
    <col min="4885" max="4885" width="19.85546875" style="23" customWidth="1"/>
    <col min="4886" max="4886" width="23.140625" style="23" customWidth="1"/>
    <col min="4887" max="4887" width="9.85546875" style="23" customWidth="1"/>
    <col min="4888" max="4888" width="20.140625" style="23" customWidth="1"/>
    <col min="4889" max="4889" width="25.42578125" style="23" customWidth="1"/>
    <col min="4890" max="4890" width="24.42578125" style="23" customWidth="1"/>
    <col min="4891" max="4891" width="14" style="23" customWidth="1"/>
    <col min="4892" max="4892" width="18" style="23" customWidth="1"/>
    <col min="4893" max="4893" width="53" style="23" customWidth="1"/>
    <col min="4894" max="5117" width="9.140625" style="23"/>
    <col min="5118" max="5118" width="6.140625" style="23" customWidth="1"/>
    <col min="5119" max="5119" width="32.140625" style="23" customWidth="1"/>
    <col min="5120" max="5120" width="8.85546875" style="23" customWidth="1"/>
    <col min="5121" max="5121" width="6.5703125" style="23" customWidth="1"/>
    <col min="5122" max="5122" width="14.140625" style="23" customWidth="1"/>
    <col min="5123" max="5123" width="10.42578125" style="23" customWidth="1"/>
    <col min="5124" max="5124" width="12.28515625" style="23" customWidth="1"/>
    <col min="5125" max="5127" width="14.85546875" style="23" customWidth="1"/>
    <col min="5128" max="5129" width="12.5703125" style="23" customWidth="1"/>
    <col min="5130" max="5130" width="16.140625" style="23" customWidth="1"/>
    <col min="5131" max="5131" width="17.140625" style="23" customWidth="1"/>
    <col min="5132" max="5132" width="13.28515625" style="23" customWidth="1"/>
    <col min="5133" max="5133" width="22.28515625" style="23" customWidth="1"/>
    <col min="5134" max="5134" width="22" style="23" customWidth="1"/>
    <col min="5135" max="5135" width="23.140625" style="23" customWidth="1"/>
    <col min="5136" max="5136" width="13.140625" style="23" customWidth="1"/>
    <col min="5137" max="5137" width="9.42578125" style="23" customWidth="1"/>
    <col min="5138" max="5138" width="15.140625" style="23" customWidth="1"/>
    <col min="5139" max="5139" width="9.42578125" style="23" customWidth="1"/>
    <col min="5140" max="5140" width="21.42578125" style="23" customWidth="1"/>
    <col min="5141" max="5141" width="19.85546875" style="23" customWidth="1"/>
    <col min="5142" max="5142" width="23.140625" style="23" customWidth="1"/>
    <col min="5143" max="5143" width="9.85546875" style="23" customWidth="1"/>
    <col min="5144" max="5144" width="20.140625" style="23" customWidth="1"/>
    <col min="5145" max="5145" width="25.42578125" style="23" customWidth="1"/>
    <col min="5146" max="5146" width="24.42578125" style="23" customWidth="1"/>
    <col min="5147" max="5147" width="14" style="23" customWidth="1"/>
    <col min="5148" max="5148" width="18" style="23" customWidth="1"/>
    <col min="5149" max="5149" width="53" style="23" customWidth="1"/>
    <col min="5150" max="5373" width="9.140625" style="23"/>
    <col min="5374" max="5374" width="6.140625" style="23" customWidth="1"/>
    <col min="5375" max="5375" width="32.140625" style="23" customWidth="1"/>
    <col min="5376" max="5376" width="8.85546875" style="23" customWidth="1"/>
    <col min="5377" max="5377" width="6.5703125" style="23" customWidth="1"/>
    <col min="5378" max="5378" width="14.140625" style="23" customWidth="1"/>
    <col min="5379" max="5379" width="10.42578125" style="23" customWidth="1"/>
    <col min="5380" max="5380" width="12.28515625" style="23" customWidth="1"/>
    <col min="5381" max="5383" width="14.85546875" style="23" customWidth="1"/>
    <col min="5384" max="5385" width="12.5703125" style="23" customWidth="1"/>
    <col min="5386" max="5386" width="16.140625" style="23" customWidth="1"/>
    <col min="5387" max="5387" width="17.140625" style="23" customWidth="1"/>
    <col min="5388" max="5388" width="13.28515625" style="23" customWidth="1"/>
    <col min="5389" max="5389" width="22.28515625" style="23" customWidth="1"/>
    <col min="5390" max="5390" width="22" style="23" customWidth="1"/>
    <col min="5391" max="5391" width="23.140625" style="23" customWidth="1"/>
    <col min="5392" max="5392" width="13.140625" style="23" customWidth="1"/>
    <col min="5393" max="5393" width="9.42578125" style="23" customWidth="1"/>
    <col min="5394" max="5394" width="15.140625" style="23" customWidth="1"/>
    <col min="5395" max="5395" width="9.42578125" style="23" customWidth="1"/>
    <col min="5396" max="5396" width="21.42578125" style="23" customWidth="1"/>
    <col min="5397" max="5397" width="19.85546875" style="23" customWidth="1"/>
    <col min="5398" max="5398" width="23.140625" style="23" customWidth="1"/>
    <col min="5399" max="5399" width="9.85546875" style="23" customWidth="1"/>
    <col min="5400" max="5400" width="20.140625" style="23" customWidth="1"/>
    <col min="5401" max="5401" width="25.42578125" style="23" customWidth="1"/>
    <col min="5402" max="5402" width="24.42578125" style="23" customWidth="1"/>
    <col min="5403" max="5403" width="14" style="23" customWidth="1"/>
    <col min="5404" max="5404" width="18" style="23" customWidth="1"/>
    <col min="5405" max="5405" width="53" style="23" customWidth="1"/>
    <col min="5406" max="5629" width="9.140625" style="23"/>
    <col min="5630" max="5630" width="6.140625" style="23" customWidth="1"/>
    <col min="5631" max="5631" width="32.140625" style="23" customWidth="1"/>
    <col min="5632" max="5632" width="8.85546875" style="23" customWidth="1"/>
    <col min="5633" max="5633" width="6.5703125" style="23" customWidth="1"/>
    <col min="5634" max="5634" width="14.140625" style="23" customWidth="1"/>
    <col min="5635" max="5635" width="10.42578125" style="23" customWidth="1"/>
    <col min="5636" max="5636" width="12.28515625" style="23" customWidth="1"/>
    <col min="5637" max="5639" width="14.85546875" style="23" customWidth="1"/>
    <col min="5640" max="5641" width="12.5703125" style="23" customWidth="1"/>
    <col min="5642" max="5642" width="16.140625" style="23" customWidth="1"/>
    <col min="5643" max="5643" width="17.140625" style="23" customWidth="1"/>
    <col min="5644" max="5644" width="13.28515625" style="23" customWidth="1"/>
    <col min="5645" max="5645" width="22.28515625" style="23" customWidth="1"/>
    <col min="5646" max="5646" width="22" style="23" customWidth="1"/>
    <col min="5647" max="5647" width="23.140625" style="23" customWidth="1"/>
    <col min="5648" max="5648" width="13.140625" style="23" customWidth="1"/>
    <col min="5649" max="5649" width="9.42578125" style="23" customWidth="1"/>
    <col min="5650" max="5650" width="15.140625" style="23" customWidth="1"/>
    <col min="5651" max="5651" width="9.42578125" style="23" customWidth="1"/>
    <col min="5652" max="5652" width="21.42578125" style="23" customWidth="1"/>
    <col min="5653" max="5653" width="19.85546875" style="23" customWidth="1"/>
    <col min="5654" max="5654" width="23.140625" style="23" customWidth="1"/>
    <col min="5655" max="5655" width="9.85546875" style="23" customWidth="1"/>
    <col min="5656" max="5656" width="20.140625" style="23" customWidth="1"/>
    <col min="5657" max="5657" width="25.42578125" style="23" customWidth="1"/>
    <col min="5658" max="5658" width="24.42578125" style="23" customWidth="1"/>
    <col min="5659" max="5659" width="14" style="23" customWidth="1"/>
    <col min="5660" max="5660" width="18" style="23" customWidth="1"/>
    <col min="5661" max="5661" width="53" style="23" customWidth="1"/>
    <col min="5662" max="5885" width="9.140625" style="23"/>
    <col min="5886" max="5886" width="6.140625" style="23" customWidth="1"/>
    <col min="5887" max="5887" width="32.140625" style="23" customWidth="1"/>
    <col min="5888" max="5888" width="8.85546875" style="23" customWidth="1"/>
    <col min="5889" max="5889" width="6.5703125" style="23" customWidth="1"/>
    <col min="5890" max="5890" width="14.140625" style="23" customWidth="1"/>
    <col min="5891" max="5891" width="10.42578125" style="23" customWidth="1"/>
    <col min="5892" max="5892" width="12.28515625" style="23" customWidth="1"/>
    <col min="5893" max="5895" width="14.85546875" style="23" customWidth="1"/>
    <col min="5896" max="5897" width="12.5703125" style="23" customWidth="1"/>
    <col min="5898" max="5898" width="16.140625" style="23" customWidth="1"/>
    <col min="5899" max="5899" width="17.140625" style="23" customWidth="1"/>
    <col min="5900" max="5900" width="13.28515625" style="23" customWidth="1"/>
    <col min="5901" max="5901" width="22.28515625" style="23" customWidth="1"/>
    <col min="5902" max="5902" width="22" style="23" customWidth="1"/>
    <col min="5903" max="5903" width="23.140625" style="23" customWidth="1"/>
    <col min="5904" max="5904" width="13.140625" style="23" customWidth="1"/>
    <col min="5905" max="5905" width="9.42578125" style="23" customWidth="1"/>
    <col min="5906" max="5906" width="15.140625" style="23" customWidth="1"/>
    <col min="5907" max="5907" width="9.42578125" style="23" customWidth="1"/>
    <col min="5908" max="5908" width="21.42578125" style="23" customWidth="1"/>
    <col min="5909" max="5909" width="19.85546875" style="23" customWidth="1"/>
    <col min="5910" max="5910" width="23.140625" style="23" customWidth="1"/>
    <col min="5911" max="5911" width="9.85546875" style="23" customWidth="1"/>
    <col min="5912" max="5912" width="20.140625" style="23" customWidth="1"/>
    <col min="5913" max="5913" width="25.42578125" style="23" customWidth="1"/>
    <col min="5914" max="5914" width="24.42578125" style="23" customWidth="1"/>
    <col min="5915" max="5915" width="14" style="23" customWidth="1"/>
    <col min="5916" max="5916" width="18" style="23" customWidth="1"/>
    <col min="5917" max="5917" width="53" style="23" customWidth="1"/>
    <col min="5918" max="6141" width="9.140625" style="23"/>
    <col min="6142" max="6142" width="6.140625" style="23" customWidth="1"/>
    <col min="6143" max="6143" width="32.140625" style="23" customWidth="1"/>
    <col min="6144" max="6144" width="8.85546875" style="23" customWidth="1"/>
    <col min="6145" max="6145" width="6.5703125" style="23" customWidth="1"/>
    <col min="6146" max="6146" width="14.140625" style="23" customWidth="1"/>
    <col min="6147" max="6147" width="10.42578125" style="23" customWidth="1"/>
    <col min="6148" max="6148" width="12.28515625" style="23" customWidth="1"/>
    <col min="6149" max="6151" width="14.85546875" style="23" customWidth="1"/>
    <col min="6152" max="6153" width="12.5703125" style="23" customWidth="1"/>
    <col min="6154" max="6154" width="16.140625" style="23" customWidth="1"/>
    <col min="6155" max="6155" width="17.140625" style="23" customWidth="1"/>
    <col min="6156" max="6156" width="13.28515625" style="23" customWidth="1"/>
    <col min="6157" max="6157" width="22.28515625" style="23" customWidth="1"/>
    <col min="6158" max="6158" width="22" style="23" customWidth="1"/>
    <col min="6159" max="6159" width="23.140625" style="23" customWidth="1"/>
    <col min="6160" max="6160" width="13.140625" style="23" customWidth="1"/>
    <col min="6161" max="6161" width="9.42578125" style="23" customWidth="1"/>
    <col min="6162" max="6162" width="15.140625" style="23" customWidth="1"/>
    <col min="6163" max="6163" width="9.42578125" style="23" customWidth="1"/>
    <col min="6164" max="6164" width="21.42578125" style="23" customWidth="1"/>
    <col min="6165" max="6165" width="19.85546875" style="23" customWidth="1"/>
    <col min="6166" max="6166" width="23.140625" style="23" customWidth="1"/>
    <col min="6167" max="6167" width="9.85546875" style="23" customWidth="1"/>
    <col min="6168" max="6168" width="20.140625" style="23" customWidth="1"/>
    <col min="6169" max="6169" width="25.42578125" style="23" customWidth="1"/>
    <col min="6170" max="6170" width="24.42578125" style="23" customWidth="1"/>
    <col min="6171" max="6171" width="14" style="23" customWidth="1"/>
    <col min="6172" max="6172" width="18" style="23" customWidth="1"/>
    <col min="6173" max="6173" width="53" style="23" customWidth="1"/>
    <col min="6174" max="6397" width="9.140625" style="23"/>
    <col min="6398" max="6398" width="6.140625" style="23" customWidth="1"/>
    <col min="6399" max="6399" width="32.140625" style="23" customWidth="1"/>
    <col min="6400" max="6400" width="8.85546875" style="23" customWidth="1"/>
    <col min="6401" max="6401" width="6.5703125" style="23" customWidth="1"/>
    <col min="6402" max="6402" width="14.140625" style="23" customWidth="1"/>
    <col min="6403" max="6403" width="10.42578125" style="23" customWidth="1"/>
    <col min="6404" max="6404" width="12.28515625" style="23" customWidth="1"/>
    <col min="6405" max="6407" width="14.85546875" style="23" customWidth="1"/>
    <col min="6408" max="6409" width="12.5703125" style="23" customWidth="1"/>
    <col min="6410" max="6410" width="16.140625" style="23" customWidth="1"/>
    <col min="6411" max="6411" width="17.140625" style="23" customWidth="1"/>
    <col min="6412" max="6412" width="13.28515625" style="23" customWidth="1"/>
    <col min="6413" max="6413" width="22.28515625" style="23" customWidth="1"/>
    <col min="6414" max="6414" width="22" style="23" customWidth="1"/>
    <col min="6415" max="6415" width="23.140625" style="23" customWidth="1"/>
    <col min="6416" max="6416" width="13.140625" style="23" customWidth="1"/>
    <col min="6417" max="6417" width="9.42578125" style="23" customWidth="1"/>
    <col min="6418" max="6418" width="15.140625" style="23" customWidth="1"/>
    <col min="6419" max="6419" width="9.42578125" style="23" customWidth="1"/>
    <col min="6420" max="6420" width="21.42578125" style="23" customWidth="1"/>
    <col min="6421" max="6421" width="19.85546875" style="23" customWidth="1"/>
    <col min="6422" max="6422" width="23.140625" style="23" customWidth="1"/>
    <col min="6423" max="6423" width="9.85546875" style="23" customWidth="1"/>
    <col min="6424" max="6424" width="20.140625" style="23" customWidth="1"/>
    <col min="6425" max="6425" width="25.42578125" style="23" customWidth="1"/>
    <col min="6426" max="6426" width="24.42578125" style="23" customWidth="1"/>
    <col min="6427" max="6427" width="14" style="23" customWidth="1"/>
    <col min="6428" max="6428" width="18" style="23" customWidth="1"/>
    <col min="6429" max="6429" width="53" style="23" customWidth="1"/>
    <col min="6430" max="6653" width="9.140625" style="23"/>
    <col min="6654" max="6654" width="6.140625" style="23" customWidth="1"/>
    <col min="6655" max="6655" width="32.140625" style="23" customWidth="1"/>
    <col min="6656" max="6656" width="8.85546875" style="23" customWidth="1"/>
    <col min="6657" max="6657" width="6.5703125" style="23" customWidth="1"/>
    <col min="6658" max="6658" width="14.140625" style="23" customWidth="1"/>
    <col min="6659" max="6659" width="10.42578125" style="23" customWidth="1"/>
    <col min="6660" max="6660" width="12.28515625" style="23" customWidth="1"/>
    <col min="6661" max="6663" width="14.85546875" style="23" customWidth="1"/>
    <col min="6664" max="6665" width="12.5703125" style="23" customWidth="1"/>
    <col min="6666" max="6666" width="16.140625" style="23" customWidth="1"/>
    <col min="6667" max="6667" width="17.140625" style="23" customWidth="1"/>
    <col min="6668" max="6668" width="13.28515625" style="23" customWidth="1"/>
    <col min="6669" max="6669" width="22.28515625" style="23" customWidth="1"/>
    <col min="6670" max="6670" width="22" style="23" customWidth="1"/>
    <col min="6671" max="6671" width="23.140625" style="23" customWidth="1"/>
    <col min="6672" max="6672" width="13.140625" style="23" customWidth="1"/>
    <col min="6673" max="6673" width="9.42578125" style="23" customWidth="1"/>
    <col min="6674" max="6674" width="15.140625" style="23" customWidth="1"/>
    <col min="6675" max="6675" width="9.42578125" style="23" customWidth="1"/>
    <col min="6676" max="6676" width="21.42578125" style="23" customWidth="1"/>
    <col min="6677" max="6677" width="19.85546875" style="23" customWidth="1"/>
    <col min="6678" max="6678" width="23.140625" style="23" customWidth="1"/>
    <col min="6679" max="6679" width="9.85546875" style="23" customWidth="1"/>
    <col min="6680" max="6680" width="20.140625" style="23" customWidth="1"/>
    <col min="6681" max="6681" width="25.42578125" style="23" customWidth="1"/>
    <col min="6682" max="6682" width="24.42578125" style="23" customWidth="1"/>
    <col min="6683" max="6683" width="14" style="23" customWidth="1"/>
    <col min="6684" max="6684" width="18" style="23" customWidth="1"/>
    <col min="6685" max="6685" width="53" style="23" customWidth="1"/>
    <col min="6686" max="6909" width="9.140625" style="23"/>
    <col min="6910" max="6910" width="6.140625" style="23" customWidth="1"/>
    <col min="6911" max="6911" width="32.140625" style="23" customWidth="1"/>
    <col min="6912" max="6912" width="8.85546875" style="23" customWidth="1"/>
    <col min="6913" max="6913" width="6.5703125" style="23" customWidth="1"/>
    <col min="6914" max="6914" width="14.140625" style="23" customWidth="1"/>
    <col min="6915" max="6915" width="10.42578125" style="23" customWidth="1"/>
    <col min="6916" max="6916" width="12.28515625" style="23" customWidth="1"/>
    <col min="6917" max="6919" width="14.85546875" style="23" customWidth="1"/>
    <col min="6920" max="6921" width="12.5703125" style="23" customWidth="1"/>
    <col min="6922" max="6922" width="16.140625" style="23" customWidth="1"/>
    <col min="6923" max="6923" width="17.140625" style="23" customWidth="1"/>
    <col min="6924" max="6924" width="13.28515625" style="23" customWidth="1"/>
    <col min="6925" max="6925" width="22.28515625" style="23" customWidth="1"/>
    <col min="6926" max="6926" width="22" style="23" customWidth="1"/>
    <col min="6927" max="6927" width="23.140625" style="23" customWidth="1"/>
    <col min="6928" max="6928" width="13.140625" style="23" customWidth="1"/>
    <col min="6929" max="6929" width="9.42578125" style="23" customWidth="1"/>
    <col min="6930" max="6930" width="15.140625" style="23" customWidth="1"/>
    <col min="6931" max="6931" width="9.42578125" style="23" customWidth="1"/>
    <col min="6932" max="6932" width="21.42578125" style="23" customWidth="1"/>
    <col min="6933" max="6933" width="19.85546875" style="23" customWidth="1"/>
    <col min="6934" max="6934" width="23.140625" style="23" customWidth="1"/>
    <col min="6935" max="6935" width="9.85546875" style="23" customWidth="1"/>
    <col min="6936" max="6936" width="20.140625" style="23" customWidth="1"/>
    <col min="6937" max="6937" width="25.42578125" style="23" customWidth="1"/>
    <col min="6938" max="6938" width="24.42578125" style="23" customWidth="1"/>
    <col min="6939" max="6939" width="14" style="23" customWidth="1"/>
    <col min="6940" max="6940" width="18" style="23" customWidth="1"/>
    <col min="6941" max="6941" width="53" style="23" customWidth="1"/>
    <col min="6942" max="7165" width="9.140625" style="23"/>
    <col min="7166" max="7166" width="6.140625" style="23" customWidth="1"/>
    <col min="7167" max="7167" width="32.140625" style="23" customWidth="1"/>
    <col min="7168" max="7168" width="8.85546875" style="23" customWidth="1"/>
    <col min="7169" max="7169" width="6.5703125" style="23" customWidth="1"/>
    <col min="7170" max="7170" width="14.140625" style="23" customWidth="1"/>
    <col min="7171" max="7171" width="10.42578125" style="23" customWidth="1"/>
    <col min="7172" max="7172" width="12.28515625" style="23" customWidth="1"/>
    <col min="7173" max="7175" width="14.85546875" style="23" customWidth="1"/>
    <col min="7176" max="7177" width="12.5703125" style="23" customWidth="1"/>
    <col min="7178" max="7178" width="16.140625" style="23" customWidth="1"/>
    <col min="7179" max="7179" width="17.140625" style="23" customWidth="1"/>
    <col min="7180" max="7180" width="13.28515625" style="23" customWidth="1"/>
    <col min="7181" max="7181" width="22.28515625" style="23" customWidth="1"/>
    <col min="7182" max="7182" width="22" style="23" customWidth="1"/>
    <col min="7183" max="7183" width="23.140625" style="23" customWidth="1"/>
    <col min="7184" max="7184" width="13.140625" style="23" customWidth="1"/>
    <col min="7185" max="7185" width="9.42578125" style="23" customWidth="1"/>
    <col min="7186" max="7186" width="15.140625" style="23" customWidth="1"/>
    <col min="7187" max="7187" width="9.42578125" style="23" customWidth="1"/>
    <col min="7188" max="7188" width="21.42578125" style="23" customWidth="1"/>
    <col min="7189" max="7189" width="19.85546875" style="23" customWidth="1"/>
    <col min="7190" max="7190" width="23.140625" style="23" customWidth="1"/>
    <col min="7191" max="7191" width="9.85546875" style="23" customWidth="1"/>
    <col min="7192" max="7192" width="20.140625" style="23" customWidth="1"/>
    <col min="7193" max="7193" width="25.42578125" style="23" customWidth="1"/>
    <col min="7194" max="7194" width="24.42578125" style="23" customWidth="1"/>
    <col min="7195" max="7195" width="14" style="23" customWidth="1"/>
    <col min="7196" max="7196" width="18" style="23" customWidth="1"/>
    <col min="7197" max="7197" width="53" style="23" customWidth="1"/>
    <col min="7198" max="7421" width="9.140625" style="23"/>
    <col min="7422" max="7422" width="6.140625" style="23" customWidth="1"/>
    <col min="7423" max="7423" width="32.140625" style="23" customWidth="1"/>
    <col min="7424" max="7424" width="8.85546875" style="23" customWidth="1"/>
    <col min="7425" max="7425" width="6.5703125" style="23" customWidth="1"/>
    <col min="7426" max="7426" width="14.140625" style="23" customWidth="1"/>
    <col min="7427" max="7427" width="10.42578125" style="23" customWidth="1"/>
    <col min="7428" max="7428" width="12.28515625" style="23" customWidth="1"/>
    <col min="7429" max="7431" width="14.85546875" style="23" customWidth="1"/>
    <col min="7432" max="7433" width="12.5703125" style="23" customWidth="1"/>
    <col min="7434" max="7434" width="16.140625" style="23" customWidth="1"/>
    <col min="7435" max="7435" width="17.140625" style="23" customWidth="1"/>
    <col min="7436" max="7436" width="13.28515625" style="23" customWidth="1"/>
    <col min="7437" max="7437" width="22.28515625" style="23" customWidth="1"/>
    <col min="7438" max="7438" width="22" style="23" customWidth="1"/>
    <col min="7439" max="7439" width="23.140625" style="23" customWidth="1"/>
    <col min="7440" max="7440" width="13.140625" style="23" customWidth="1"/>
    <col min="7441" max="7441" width="9.42578125" style="23" customWidth="1"/>
    <col min="7442" max="7442" width="15.140625" style="23" customWidth="1"/>
    <col min="7443" max="7443" width="9.42578125" style="23" customWidth="1"/>
    <col min="7444" max="7444" width="21.42578125" style="23" customWidth="1"/>
    <col min="7445" max="7445" width="19.85546875" style="23" customWidth="1"/>
    <col min="7446" max="7446" width="23.140625" style="23" customWidth="1"/>
    <col min="7447" max="7447" width="9.85546875" style="23" customWidth="1"/>
    <col min="7448" max="7448" width="20.140625" style="23" customWidth="1"/>
    <col min="7449" max="7449" width="25.42578125" style="23" customWidth="1"/>
    <col min="7450" max="7450" width="24.42578125" style="23" customWidth="1"/>
    <col min="7451" max="7451" width="14" style="23" customWidth="1"/>
    <col min="7452" max="7452" width="18" style="23" customWidth="1"/>
    <col min="7453" max="7453" width="53" style="23" customWidth="1"/>
    <col min="7454" max="7677" width="9.140625" style="23"/>
    <col min="7678" max="7678" width="6.140625" style="23" customWidth="1"/>
    <col min="7679" max="7679" width="32.140625" style="23" customWidth="1"/>
    <col min="7680" max="7680" width="8.85546875" style="23" customWidth="1"/>
    <col min="7681" max="7681" width="6.5703125" style="23" customWidth="1"/>
    <col min="7682" max="7682" width="14.140625" style="23" customWidth="1"/>
    <col min="7683" max="7683" width="10.42578125" style="23" customWidth="1"/>
    <col min="7684" max="7684" width="12.28515625" style="23" customWidth="1"/>
    <col min="7685" max="7687" width="14.85546875" style="23" customWidth="1"/>
    <col min="7688" max="7689" width="12.5703125" style="23" customWidth="1"/>
    <col min="7690" max="7690" width="16.140625" style="23" customWidth="1"/>
    <col min="7691" max="7691" width="17.140625" style="23" customWidth="1"/>
    <col min="7692" max="7692" width="13.28515625" style="23" customWidth="1"/>
    <col min="7693" max="7693" width="22.28515625" style="23" customWidth="1"/>
    <col min="7694" max="7694" width="22" style="23" customWidth="1"/>
    <col min="7695" max="7695" width="23.140625" style="23" customWidth="1"/>
    <col min="7696" max="7696" width="13.140625" style="23" customWidth="1"/>
    <col min="7697" max="7697" width="9.42578125" style="23" customWidth="1"/>
    <col min="7698" max="7698" width="15.140625" style="23" customWidth="1"/>
    <col min="7699" max="7699" width="9.42578125" style="23" customWidth="1"/>
    <col min="7700" max="7700" width="21.42578125" style="23" customWidth="1"/>
    <col min="7701" max="7701" width="19.85546875" style="23" customWidth="1"/>
    <col min="7702" max="7702" width="23.140625" style="23" customWidth="1"/>
    <col min="7703" max="7703" width="9.85546875" style="23" customWidth="1"/>
    <col min="7704" max="7704" width="20.140625" style="23" customWidth="1"/>
    <col min="7705" max="7705" width="25.42578125" style="23" customWidth="1"/>
    <col min="7706" max="7706" width="24.42578125" style="23" customWidth="1"/>
    <col min="7707" max="7707" width="14" style="23" customWidth="1"/>
    <col min="7708" max="7708" width="18" style="23" customWidth="1"/>
    <col min="7709" max="7709" width="53" style="23" customWidth="1"/>
    <col min="7710" max="7933" width="9.140625" style="23"/>
    <col min="7934" max="7934" width="6.140625" style="23" customWidth="1"/>
    <col min="7935" max="7935" width="32.140625" style="23" customWidth="1"/>
    <col min="7936" max="7936" width="8.85546875" style="23" customWidth="1"/>
    <col min="7937" max="7937" width="6.5703125" style="23" customWidth="1"/>
    <col min="7938" max="7938" width="14.140625" style="23" customWidth="1"/>
    <col min="7939" max="7939" width="10.42578125" style="23" customWidth="1"/>
    <col min="7940" max="7940" width="12.28515625" style="23" customWidth="1"/>
    <col min="7941" max="7943" width="14.85546875" style="23" customWidth="1"/>
    <col min="7944" max="7945" width="12.5703125" style="23" customWidth="1"/>
    <col min="7946" max="7946" width="16.140625" style="23" customWidth="1"/>
    <col min="7947" max="7947" width="17.140625" style="23" customWidth="1"/>
    <col min="7948" max="7948" width="13.28515625" style="23" customWidth="1"/>
    <col min="7949" max="7949" width="22.28515625" style="23" customWidth="1"/>
    <col min="7950" max="7950" width="22" style="23" customWidth="1"/>
    <col min="7951" max="7951" width="23.140625" style="23" customWidth="1"/>
    <col min="7952" max="7952" width="13.140625" style="23" customWidth="1"/>
    <col min="7953" max="7953" width="9.42578125" style="23" customWidth="1"/>
    <col min="7954" max="7954" width="15.140625" style="23" customWidth="1"/>
    <col min="7955" max="7955" width="9.42578125" style="23" customWidth="1"/>
    <col min="7956" max="7956" width="21.42578125" style="23" customWidth="1"/>
    <col min="7957" max="7957" width="19.85546875" style="23" customWidth="1"/>
    <col min="7958" max="7958" width="23.140625" style="23" customWidth="1"/>
    <col min="7959" max="7959" width="9.85546875" style="23" customWidth="1"/>
    <col min="7960" max="7960" width="20.140625" style="23" customWidth="1"/>
    <col min="7961" max="7961" width="25.42578125" style="23" customWidth="1"/>
    <col min="7962" max="7962" width="24.42578125" style="23" customWidth="1"/>
    <col min="7963" max="7963" width="14" style="23" customWidth="1"/>
    <col min="7964" max="7964" width="18" style="23" customWidth="1"/>
    <col min="7965" max="7965" width="53" style="23" customWidth="1"/>
    <col min="7966" max="8189" width="9.140625" style="23"/>
    <col min="8190" max="8190" width="6.140625" style="23" customWidth="1"/>
    <col min="8191" max="8191" width="32.140625" style="23" customWidth="1"/>
    <col min="8192" max="8192" width="8.85546875" style="23" customWidth="1"/>
    <col min="8193" max="8193" width="6.5703125" style="23" customWidth="1"/>
    <col min="8194" max="8194" width="14.140625" style="23" customWidth="1"/>
    <col min="8195" max="8195" width="10.42578125" style="23" customWidth="1"/>
    <col min="8196" max="8196" width="12.28515625" style="23" customWidth="1"/>
    <col min="8197" max="8199" width="14.85546875" style="23" customWidth="1"/>
    <col min="8200" max="8201" width="12.5703125" style="23" customWidth="1"/>
    <col min="8202" max="8202" width="16.140625" style="23" customWidth="1"/>
    <col min="8203" max="8203" width="17.140625" style="23" customWidth="1"/>
    <col min="8204" max="8204" width="13.28515625" style="23" customWidth="1"/>
    <col min="8205" max="8205" width="22.28515625" style="23" customWidth="1"/>
    <col min="8206" max="8206" width="22" style="23" customWidth="1"/>
    <col min="8207" max="8207" width="23.140625" style="23" customWidth="1"/>
    <col min="8208" max="8208" width="13.140625" style="23" customWidth="1"/>
    <col min="8209" max="8209" width="9.42578125" style="23" customWidth="1"/>
    <col min="8210" max="8210" width="15.140625" style="23" customWidth="1"/>
    <col min="8211" max="8211" width="9.42578125" style="23" customWidth="1"/>
    <col min="8212" max="8212" width="21.42578125" style="23" customWidth="1"/>
    <col min="8213" max="8213" width="19.85546875" style="23" customWidth="1"/>
    <col min="8214" max="8214" width="23.140625" style="23" customWidth="1"/>
    <col min="8215" max="8215" width="9.85546875" style="23" customWidth="1"/>
    <col min="8216" max="8216" width="20.140625" style="23" customWidth="1"/>
    <col min="8217" max="8217" width="25.42578125" style="23" customWidth="1"/>
    <col min="8218" max="8218" width="24.42578125" style="23" customWidth="1"/>
    <col min="8219" max="8219" width="14" style="23" customWidth="1"/>
    <col min="8220" max="8220" width="18" style="23" customWidth="1"/>
    <col min="8221" max="8221" width="53" style="23" customWidth="1"/>
    <col min="8222" max="8445" width="9.140625" style="23"/>
    <col min="8446" max="8446" width="6.140625" style="23" customWidth="1"/>
    <col min="8447" max="8447" width="32.140625" style="23" customWidth="1"/>
    <col min="8448" max="8448" width="8.85546875" style="23" customWidth="1"/>
    <col min="8449" max="8449" width="6.5703125" style="23" customWidth="1"/>
    <col min="8450" max="8450" width="14.140625" style="23" customWidth="1"/>
    <col min="8451" max="8451" width="10.42578125" style="23" customWidth="1"/>
    <col min="8452" max="8452" width="12.28515625" style="23" customWidth="1"/>
    <col min="8453" max="8455" width="14.85546875" style="23" customWidth="1"/>
    <col min="8456" max="8457" width="12.5703125" style="23" customWidth="1"/>
    <col min="8458" max="8458" width="16.140625" style="23" customWidth="1"/>
    <col min="8459" max="8459" width="17.140625" style="23" customWidth="1"/>
    <col min="8460" max="8460" width="13.28515625" style="23" customWidth="1"/>
    <col min="8461" max="8461" width="22.28515625" style="23" customWidth="1"/>
    <col min="8462" max="8462" width="22" style="23" customWidth="1"/>
    <col min="8463" max="8463" width="23.140625" style="23" customWidth="1"/>
    <col min="8464" max="8464" width="13.140625" style="23" customWidth="1"/>
    <col min="8465" max="8465" width="9.42578125" style="23" customWidth="1"/>
    <col min="8466" max="8466" width="15.140625" style="23" customWidth="1"/>
    <col min="8467" max="8467" width="9.42578125" style="23" customWidth="1"/>
    <col min="8468" max="8468" width="21.42578125" style="23" customWidth="1"/>
    <col min="8469" max="8469" width="19.85546875" style="23" customWidth="1"/>
    <col min="8470" max="8470" width="23.140625" style="23" customWidth="1"/>
    <col min="8471" max="8471" width="9.85546875" style="23" customWidth="1"/>
    <col min="8472" max="8472" width="20.140625" style="23" customWidth="1"/>
    <col min="8473" max="8473" width="25.42578125" style="23" customWidth="1"/>
    <col min="8474" max="8474" width="24.42578125" style="23" customWidth="1"/>
    <col min="8475" max="8475" width="14" style="23" customWidth="1"/>
    <col min="8476" max="8476" width="18" style="23" customWidth="1"/>
    <col min="8477" max="8477" width="53" style="23" customWidth="1"/>
    <col min="8478" max="8701" width="9.140625" style="23"/>
    <col min="8702" max="8702" width="6.140625" style="23" customWidth="1"/>
    <col min="8703" max="8703" width="32.140625" style="23" customWidth="1"/>
    <col min="8704" max="8704" width="8.85546875" style="23" customWidth="1"/>
    <col min="8705" max="8705" width="6.5703125" style="23" customWidth="1"/>
    <col min="8706" max="8706" width="14.140625" style="23" customWidth="1"/>
    <col min="8707" max="8707" width="10.42578125" style="23" customWidth="1"/>
    <col min="8708" max="8708" width="12.28515625" style="23" customWidth="1"/>
    <col min="8709" max="8711" width="14.85546875" style="23" customWidth="1"/>
    <col min="8712" max="8713" width="12.5703125" style="23" customWidth="1"/>
    <col min="8714" max="8714" width="16.140625" style="23" customWidth="1"/>
    <col min="8715" max="8715" width="17.140625" style="23" customWidth="1"/>
    <col min="8716" max="8716" width="13.28515625" style="23" customWidth="1"/>
    <col min="8717" max="8717" width="22.28515625" style="23" customWidth="1"/>
    <col min="8718" max="8718" width="22" style="23" customWidth="1"/>
    <col min="8719" max="8719" width="23.140625" style="23" customWidth="1"/>
    <col min="8720" max="8720" width="13.140625" style="23" customWidth="1"/>
    <col min="8721" max="8721" width="9.42578125" style="23" customWidth="1"/>
    <col min="8722" max="8722" width="15.140625" style="23" customWidth="1"/>
    <col min="8723" max="8723" width="9.42578125" style="23" customWidth="1"/>
    <col min="8724" max="8724" width="21.42578125" style="23" customWidth="1"/>
    <col min="8725" max="8725" width="19.85546875" style="23" customWidth="1"/>
    <col min="8726" max="8726" width="23.140625" style="23" customWidth="1"/>
    <col min="8727" max="8727" width="9.85546875" style="23" customWidth="1"/>
    <col min="8728" max="8728" width="20.140625" style="23" customWidth="1"/>
    <col min="8729" max="8729" width="25.42578125" style="23" customWidth="1"/>
    <col min="8730" max="8730" width="24.42578125" style="23" customWidth="1"/>
    <col min="8731" max="8731" width="14" style="23" customWidth="1"/>
    <col min="8732" max="8732" width="18" style="23" customWidth="1"/>
    <col min="8733" max="8733" width="53" style="23" customWidth="1"/>
    <col min="8734" max="8957" width="9.140625" style="23"/>
    <col min="8958" max="8958" width="6.140625" style="23" customWidth="1"/>
    <col min="8959" max="8959" width="32.140625" style="23" customWidth="1"/>
    <col min="8960" max="8960" width="8.85546875" style="23" customWidth="1"/>
    <col min="8961" max="8961" width="6.5703125" style="23" customWidth="1"/>
    <col min="8962" max="8962" width="14.140625" style="23" customWidth="1"/>
    <col min="8963" max="8963" width="10.42578125" style="23" customWidth="1"/>
    <col min="8964" max="8964" width="12.28515625" style="23" customWidth="1"/>
    <col min="8965" max="8967" width="14.85546875" style="23" customWidth="1"/>
    <col min="8968" max="8969" width="12.5703125" style="23" customWidth="1"/>
    <col min="8970" max="8970" width="16.140625" style="23" customWidth="1"/>
    <col min="8971" max="8971" width="17.140625" style="23" customWidth="1"/>
    <col min="8972" max="8972" width="13.28515625" style="23" customWidth="1"/>
    <col min="8973" max="8973" width="22.28515625" style="23" customWidth="1"/>
    <col min="8974" max="8974" width="22" style="23" customWidth="1"/>
    <col min="8975" max="8975" width="23.140625" style="23" customWidth="1"/>
    <col min="8976" max="8976" width="13.140625" style="23" customWidth="1"/>
    <col min="8977" max="8977" width="9.42578125" style="23" customWidth="1"/>
    <col min="8978" max="8978" width="15.140625" style="23" customWidth="1"/>
    <col min="8979" max="8979" width="9.42578125" style="23" customWidth="1"/>
    <col min="8980" max="8980" width="21.42578125" style="23" customWidth="1"/>
    <col min="8981" max="8981" width="19.85546875" style="23" customWidth="1"/>
    <col min="8982" max="8982" width="23.140625" style="23" customWidth="1"/>
    <col min="8983" max="8983" width="9.85546875" style="23" customWidth="1"/>
    <col min="8984" max="8984" width="20.140625" style="23" customWidth="1"/>
    <col min="8985" max="8985" width="25.42578125" style="23" customWidth="1"/>
    <col min="8986" max="8986" width="24.42578125" style="23" customWidth="1"/>
    <col min="8987" max="8987" width="14" style="23" customWidth="1"/>
    <col min="8988" max="8988" width="18" style="23" customWidth="1"/>
    <col min="8989" max="8989" width="53" style="23" customWidth="1"/>
    <col min="8990" max="9213" width="9.140625" style="23"/>
    <col min="9214" max="9214" width="6.140625" style="23" customWidth="1"/>
    <col min="9215" max="9215" width="32.140625" style="23" customWidth="1"/>
    <col min="9216" max="9216" width="8.85546875" style="23" customWidth="1"/>
    <col min="9217" max="9217" width="6.5703125" style="23" customWidth="1"/>
    <col min="9218" max="9218" width="14.140625" style="23" customWidth="1"/>
    <col min="9219" max="9219" width="10.42578125" style="23" customWidth="1"/>
    <col min="9220" max="9220" width="12.28515625" style="23" customWidth="1"/>
    <col min="9221" max="9223" width="14.85546875" style="23" customWidth="1"/>
    <col min="9224" max="9225" width="12.5703125" style="23" customWidth="1"/>
    <col min="9226" max="9226" width="16.140625" style="23" customWidth="1"/>
    <col min="9227" max="9227" width="17.140625" style="23" customWidth="1"/>
    <col min="9228" max="9228" width="13.28515625" style="23" customWidth="1"/>
    <col min="9229" max="9229" width="22.28515625" style="23" customWidth="1"/>
    <col min="9230" max="9230" width="22" style="23" customWidth="1"/>
    <col min="9231" max="9231" width="23.140625" style="23" customWidth="1"/>
    <col min="9232" max="9232" width="13.140625" style="23" customWidth="1"/>
    <col min="9233" max="9233" width="9.42578125" style="23" customWidth="1"/>
    <col min="9234" max="9234" width="15.140625" style="23" customWidth="1"/>
    <col min="9235" max="9235" width="9.42578125" style="23" customWidth="1"/>
    <col min="9236" max="9236" width="21.42578125" style="23" customWidth="1"/>
    <col min="9237" max="9237" width="19.85546875" style="23" customWidth="1"/>
    <col min="9238" max="9238" width="23.140625" style="23" customWidth="1"/>
    <col min="9239" max="9239" width="9.85546875" style="23" customWidth="1"/>
    <col min="9240" max="9240" width="20.140625" style="23" customWidth="1"/>
    <col min="9241" max="9241" width="25.42578125" style="23" customWidth="1"/>
    <col min="9242" max="9242" width="24.42578125" style="23" customWidth="1"/>
    <col min="9243" max="9243" width="14" style="23" customWidth="1"/>
    <col min="9244" max="9244" width="18" style="23" customWidth="1"/>
    <col min="9245" max="9245" width="53" style="23" customWidth="1"/>
    <col min="9246" max="9469" width="9.140625" style="23"/>
    <col min="9470" max="9470" width="6.140625" style="23" customWidth="1"/>
    <col min="9471" max="9471" width="32.140625" style="23" customWidth="1"/>
    <col min="9472" max="9472" width="8.85546875" style="23" customWidth="1"/>
    <col min="9473" max="9473" width="6.5703125" style="23" customWidth="1"/>
    <col min="9474" max="9474" width="14.140625" style="23" customWidth="1"/>
    <col min="9475" max="9475" width="10.42578125" style="23" customWidth="1"/>
    <col min="9476" max="9476" width="12.28515625" style="23" customWidth="1"/>
    <col min="9477" max="9479" width="14.85546875" style="23" customWidth="1"/>
    <col min="9480" max="9481" width="12.5703125" style="23" customWidth="1"/>
    <col min="9482" max="9482" width="16.140625" style="23" customWidth="1"/>
    <col min="9483" max="9483" width="17.140625" style="23" customWidth="1"/>
    <col min="9484" max="9484" width="13.28515625" style="23" customWidth="1"/>
    <col min="9485" max="9485" width="22.28515625" style="23" customWidth="1"/>
    <col min="9486" max="9486" width="22" style="23" customWidth="1"/>
    <col min="9487" max="9487" width="23.140625" style="23" customWidth="1"/>
    <col min="9488" max="9488" width="13.140625" style="23" customWidth="1"/>
    <col min="9489" max="9489" width="9.42578125" style="23" customWidth="1"/>
    <col min="9490" max="9490" width="15.140625" style="23" customWidth="1"/>
    <col min="9491" max="9491" width="9.42578125" style="23" customWidth="1"/>
    <col min="9492" max="9492" width="21.42578125" style="23" customWidth="1"/>
    <col min="9493" max="9493" width="19.85546875" style="23" customWidth="1"/>
    <col min="9494" max="9494" width="23.140625" style="23" customWidth="1"/>
    <col min="9495" max="9495" width="9.85546875" style="23" customWidth="1"/>
    <col min="9496" max="9496" width="20.140625" style="23" customWidth="1"/>
    <col min="9497" max="9497" width="25.42578125" style="23" customWidth="1"/>
    <col min="9498" max="9498" width="24.42578125" style="23" customWidth="1"/>
    <col min="9499" max="9499" width="14" style="23" customWidth="1"/>
    <col min="9500" max="9500" width="18" style="23" customWidth="1"/>
    <col min="9501" max="9501" width="53" style="23" customWidth="1"/>
    <col min="9502" max="9725" width="9.140625" style="23"/>
    <col min="9726" max="9726" width="6.140625" style="23" customWidth="1"/>
    <col min="9727" max="9727" width="32.140625" style="23" customWidth="1"/>
    <col min="9728" max="9728" width="8.85546875" style="23" customWidth="1"/>
    <col min="9729" max="9729" width="6.5703125" style="23" customWidth="1"/>
    <col min="9730" max="9730" width="14.140625" style="23" customWidth="1"/>
    <col min="9731" max="9731" width="10.42578125" style="23" customWidth="1"/>
    <col min="9732" max="9732" width="12.28515625" style="23" customWidth="1"/>
    <col min="9733" max="9735" width="14.85546875" style="23" customWidth="1"/>
    <col min="9736" max="9737" width="12.5703125" style="23" customWidth="1"/>
    <col min="9738" max="9738" width="16.140625" style="23" customWidth="1"/>
    <col min="9739" max="9739" width="17.140625" style="23" customWidth="1"/>
    <col min="9740" max="9740" width="13.28515625" style="23" customWidth="1"/>
    <col min="9741" max="9741" width="22.28515625" style="23" customWidth="1"/>
    <col min="9742" max="9742" width="22" style="23" customWidth="1"/>
    <col min="9743" max="9743" width="23.140625" style="23" customWidth="1"/>
    <col min="9744" max="9744" width="13.140625" style="23" customWidth="1"/>
    <col min="9745" max="9745" width="9.42578125" style="23" customWidth="1"/>
    <col min="9746" max="9746" width="15.140625" style="23" customWidth="1"/>
    <col min="9747" max="9747" width="9.42578125" style="23" customWidth="1"/>
    <col min="9748" max="9748" width="21.42578125" style="23" customWidth="1"/>
    <col min="9749" max="9749" width="19.85546875" style="23" customWidth="1"/>
    <col min="9750" max="9750" width="23.140625" style="23" customWidth="1"/>
    <col min="9751" max="9751" width="9.85546875" style="23" customWidth="1"/>
    <col min="9752" max="9752" width="20.140625" style="23" customWidth="1"/>
    <col min="9753" max="9753" width="25.42578125" style="23" customWidth="1"/>
    <col min="9754" max="9754" width="24.42578125" style="23" customWidth="1"/>
    <col min="9755" max="9755" width="14" style="23" customWidth="1"/>
    <col min="9756" max="9756" width="18" style="23" customWidth="1"/>
    <col min="9757" max="9757" width="53" style="23" customWidth="1"/>
    <col min="9758" max="9981" width="9.140625" style="23"/>
    <col min="9982" max="9982" width="6.140625" style="23" customWidth="1"/>
    <col min="9983" max="9983" width="32.140625" style="23" customWidth="1"/>
    <col min="9984" max="9984" width="8.85546875" style="23" customWidth="1"/>
    <col min="9985" max="9985" width="6.5703125" style="23" customWidth="1"/>
    <col min="9986" max="9986" width="14.140625" style="23" customWidth="1"/>
    <col min="9987" max="9987" width="10.42578125" style="23" customWidth="1"/>
    <col min="9988" max="9988" width="12.28515625" style="23" customWidth="1"/>
    <col min="9989" max="9991" width="14.85546875" style="23" customWidth="1"/>
    <col min="9992" max="9993" width="12.5703125" style="23" customWidth="1"/>
    <col min="9994" max="9994" width="16.140625" style="23" customWidth="1"/>
    <col min="9995" max="9995" width="17.140625" style="23" customWidth="1"/>
    <col min="9996" max="9996" width="13.28515625" style="23" customWidth="1"/>
    <col min="9997" max="9997" width="22.28515625" style="23" customWidth="1"/>
    <col min="9998" max="9998" width="22" style="23" customWidth="1"/>
    <col min="9999" max="9999" width="23.140625" style="23" customWidth="1"/>
    <col min="10000" max="10000" width="13.140625" style="23" customWidth="1"/>
    <col min="10001" max="10001" width="9.42578125" style="23" customWidth="1"/>
    <col min="10002" max="10002" width="15.140625" style="23" customWidth="1"/>
    <col min="10003" max="10003" width="9.42578125" style="23" customWidth="1"/>
    <col min="10004" max="10004" width="21.42578125" style="23" customWidth="1"/>
    <col min="10005" max="10005" width="19.85546875" style="23" customWidth="1"/>
    <col min="10006" max="10006" width="23.140625" style="23" customWidth="1"/>
    <col min="10007" max="10007" width="9.85546875" style="23" customWidth="1"/>
    <col min="10008" max="10008" width="20.140625" style="23" customWidth="1"/>
    <col min="10009" max="10009" width="25.42578125" style="23" customWidth="1"/>
    <col min="10010" max="10010" width="24.42578125" style="23" customWidth="1"/>
    <col min="10011" max="10011" width="14" style="23" customWidth="1"/>
    <col min="10012" max="10012" width="18" style="23" customWidth="1"/>
    <col min="10013" max="10013" width="53" style="23" customWidth="1"/>
    <col min="10014" max="10237" width="9.140625" style="23"/>
    <col min="10238" max="10238" width="6.140625" style="23" customWidth="1"/>
    <col min="10239" max="10239" width="32.140625" style="23" customWidth="1"/>
    <col min="10240" max="10240" width="8.85546875" style="23" customWidth="1"/>
    <col min="10241" max="10241" width="6.5703125" style="23" customWidth="1"/>
    <col min="10242" max="10242" width="14.140625" style="23" customWidth="1"/>
    <col min="10243" max="10243" width="10.42578125" style="23" customWidth="1"/>
    <col min="10244" max="10244" width="12.28515625" style="23" customWidth="1"/>
    <col min="10245" max="10247" width="14.85546875" style="23" customWidth="1"/>
    <col min="10248" max="10249" width="12.5703125" style="23" customWidth="1"/>
    <col min="10250" max="10250" width="16.140625" style="23" customWidth="1"/>
    <col min="10251" max="10251" width="17.140625" style="23" customWidth="1"/>
    <col min="10252" max="10252" width="13.28515625" style="23" customWidth="1"/>
    <col min="10253" max="10253" width="22.28515625" style="23" customWidth="1"/>
    <col min="10254" max="10254" width="22" style="23" customWidth="1"/>
    <col min="10255" max="10255" width="23.140625" style="23" customWidth="1"/>
    <col min="10256" max="10256" width="13.140625" style="23" customWidth="1"/>
    <col min="10257" max="10257" width="9.42578125" style="23" customWidth="1"/>
    <col min="10258" max="10258" width="15.140625" style="23" customWidth="1"/>
    <col min="10259" max="10259" width="9.42578125" style="23" customWidth="1"/>
    <col min="10260" max="10260" width="21.42578125" style="23" customWidth="1"/>
    <col min="10261" max="10261" width="19.85546875" style="23" customWidth="1"/>
    <col min="10262" max="10262" width="23.140625" style="23" customWidth="1"/>
    <col min="10263" max="10263" width="9.85546875" style="23" customWidth="1"/>
    <col min="10264" max="10264" width="20.140625" style="23" customWidth="1"/>
    <col min="10265" max="10265" width="25.42578125" style="23" customWidth="1"/>
    <col min="10266" max="10266" width="24.42578125" style="23" customWidth="1"/>
    <col min="10267" max="10267" width="14" style="23" customWidth="1"/>
    <col min="10268" max="10268" width="18" style="23" customWidth="1"/>
    <col min="10269" max="10269" width="53" style="23" customWidth="1"/>
    <col min="10270" max="10493" width="9.140625" style="23"/>
    <col min="10494" max="10494" width="6.140625" style="23" customWidth="1"/>
    <col min="10495" max="10495" width="32.140625" style="23" customWidth="1"/>
    <col min="10496" max="10496" width="8.85546875" style="23" customWidth="1"/>
    <col min="10497" max="10497" width="6.5703125" style="23" customWidth="1"/>
    <col min="10498" max="10498" width="14.140625" style="23" customWidth="1"/>
    <col min="10499" max="10499" width="10.42578125" style="23" customWidth="1"/>
    <col min="10500" max="10500" width="12.28515625" style="23" customWidth="1"/>
    <col min="10501" max="10503" width="14.85546875" style="23" customWidth="1"/>
    <col min="10504" max="10505" width="12.5703125" style="23" customWidth="1"/>
    <col min="10506" max="10506" width="16.140625" style="23" customWidth="1"/>
    <col min="10507" max="10507" width="17.140625" style="23" customWidth="1"/>
    <col min="10508" max="10508" width="13.28515625" style="23" customWidth="1"/>
    <col min="10509" max="10509" width="22.28515625" style="23" customWidth="1"/>
    <col min="10510" max="10510" width="22" style="23" customWidth="1"/>
    <col min="10511" max="10511" width="23.140625" style="23" customWidth="1"/>
    <col min="10512" max="10512" width="13.140625" style="23" customWidth="1"/>
    <col min="10513" max="10513" width="9.42578125" style="23" customWidth="1"/>
    <col min="10514" max="10514" width="15.140625" style="23" customWidth="1"/>
    <col min="10515" max="10515" width="9.42578125" style="23" customWidth="1"/>
    <col min="10516" max="10516" width="21.42578125" style="23" customWidth="1"/>
    <col min="10517" max="10517" width="19.85546875" style="23" customWidth="1"/>
    <col min="10518" max="10518" width="23.140625" style="23" customWidth="1"/>
    <col min="10519" max="10519" width="9.85546875" style="23" customWidth="1"/>
    <col min="10520" max="10520" width="20.140625" style="23" customWidth="1"/>
    <col min="10521" max="10521" width="25.42578125" style="23" customWidth="1"/>
    <col min="10522" max="10522" width="24.42578125" style="23" customWidth="1"/>
    <col min="10523" max="10523" width="14" style="23" customWidth="1"/>
    <col min="10524" max="10524" width="18" style="23" customWidth="1"/>
    <col min="10525" max="10525" width="53" style="23" customWidth="1"/>
    <col min="10526" max="10749" width="9.140625" style="23"/>
    <col min="10750" max="10750" width="6.140625" style="23" customWidth="1"/>
    <col min="10751" max="10751" width="32.140625" style="23" customWidth="1"/>
    <col min="10752" max="10752" width="8.85546875" style="23" customWidth="1"/>
    <col min="10753" max="10753" width="6.5703125" style="23" customWidth="1"/>
    <col min="10754" max="10754" width="14.140625" style="23" customWidth="1"/>
    <col min="10755" max="10755" width="10.42578125" style="23" customWidth="1"/>
    <col min="10756" max="10756" width="12.28515625" style="23" customWidth="1"/>
    <col min="10757" max="10759" width="14.85546875" style="23" customWidth="1"/>
    <col min="10760" max="10761" width="12.5703125" style="23" customWidth="1"/>
    <col min="10762" max="10762" width="16.140625" style="23" customWidth="1"/>
    <col min="10763" max="10763" width="17.140625" style="23" customWidth="1"/>
    <col min="10764" max="10764" width="13.28515625" style="23" customWidth="1"/>
    <col min="10765" max="10765" width="22.28515625" style="23" customWidth="1"/>
    <col min="10766" max="10766" width="22" style="23" customWidth="1"/>
    <col min="10767" max="10767" width="23.140625" style="23" customWidth="1"/>
    <col min="10768" max="10768" width="13.140625" style="23" customWidth="1"/>
    <col min="10769" max="10769" width="9.42578125" style="23" customWidth="1"/>
    <col min="10770" max="10770" width="15.140625" style="23" customWidth="1"/>
    <col min="10771" max="10771" width="9.42578125" style="23" customWidth="1"/>
    <col min="10772" max="10772" width="21.42578125" style="23" customWidth="1"/>
    <col min="10773" max="10773" width="19.85546875" style="23" customWidth="1"/>
    <col min="10774" max="10774" width="23.140625" style="23" customWidth="1"/>
    <col min="10775" max="10775" width="9.85546875" style="23" customWidth="1"/>
    <col min="10776" max="10776" width="20.140625" style="23" customWidth="1"/>
    <col min="10777" max="10777" width="25.42578125" style="23" customWidth="1"/>
    <col min="10778" max="10778" width="24.42578125" style="23" customWidth="1"/>
    <col min="10779" max="10779" width="14" style="23" customWidth="1"/>
    <col min="10780" max="10780" width="18" style="23" customWidth="1"/>
    <col min="10781" max="10781" width="53" style="23" customWidth="1"/>
    <col min="10782" max="11005" width="9.140625" style="23"/>
    <col min="11006" max="11006" width="6.140625" style="23" customWidth="1"/>
    <col min="11007" max="11007" width="32.140625" style="23" customWidth="1"/>
    <col min="11008" max="11008" width="8.85546875" style="23" customWidth="1"/>
    <col min="11009" max="11009" width="6.5703125" style="23" customWidth="1"/>
    <col min="11010" max="11010" width="14.140625" style="23" customWidth="1"/>
    <col min="11011" max="11011" width="10.42578125" style="23" customWidth="1"/>
    <col min="11012" max="11012" width="12.28515625" style="23" customWidth="1"/>
    <col min="11013" max="11015" width="14.85546875" style="23" customWidth="1"/>
    <col min="11016" max="11017" width="12.5703125" style="23" customWidth="1"/>
    <col min="11018" max="11018" width="16.140625" style="23" customWidth="1"/>
    <col min="11019" max="11019" width="17.140625" style="23" customWidth="1"/>
    <col min="11020" max="11020" width="13.28515625" style="23" customWidth="1"/>
    <col min="11021" max="11021" width="22.28515625" style="23" customWidth="1"/>
    <col min="11022" max="11022" width="22" style="23" customWidth="1"/>
    <col min="11023" max="11023" width="23.140625" style="23" customWidth="1"/>
    <col min="11024" max="11024" width="13.140625" style="23" customWidth="1"/>
    <col min="11025" max="11025" width="9.42578125" style="23" customWidth="1"/>
    <col min="11026" max="11026" width="15.140625" style="23" customWidth="1"/>
    <col min="11027" max="11027" width="9.42578125" style="23" customWidth="1"/>
    <col min="11028" max="11028" width="21.42578125" style="23" customWidth="1"/>
    <col min="11029" max="11029" width="19.85546875" style="23" customWidth="1"/>
    <col min="11030" max="11030" width="23.140625" style="23" customWidth="1"/>
    <col min="11031" max="11031" width="9.85546875" style="23" customWidth="1"/>
    <col min="11032" max="11032" width="20.140625" style="23" customWidth="1"/>
    <col min="11033" max="11033" width="25.42578125" style="23" customWidth="1"/>
    <col min="11034" max="11034" width="24.42578125" style="23" customWidth="1"/>
    <col min="11035" max="11035" width="14" style="23" customWidth="1"/>
    <col min="11036" max="11036" width="18" style="23" customWidth="1"/>
    <col min="11037" max="11037" width="53" style="23" customWidth="1"/>
    <col min="11038" max="11261" width="9.140625" style="23"/>
    <col min="11262" max="11262" width="6.140625" style="23" customWidth="1"/>
    <col min="11263" max="11263" width="32.140625" style="23" customWidth="1"/>
    <col min="11264" max="11264" width="8.85546875" style="23" customWidth="1"/>
    <col min="11265" max="11265" width="6.5703125" style="23" customWidth="1"/>
    <col min="11266" max="11266" width="14.140625" style="23" customWidth="1"/>
    <col min="11267" max="11267" width="10.42578125" style="23" customWidth="1"/>
    <col min="11268" max="11268" width="12.28515625" style="23" customWidth="1"/>
    <col min="11269" max="11271" width="14.85546875" style="23" customWidth="1"/>
    <col min="11272" max="11273" width="12.5703125" style="23" customWidth="1"/>
    <col min="11274" max="11274" width="16.140625" style="23" customWidth="1"/>
    <col min="11275" max="11275" width="17.140625" style="23" customWidth="1"/>
    <col min="11276" max="11276" width="13.28515625" style="23" customWidth="1"/>
    <col min="11277" max="11277" width="22.28515625" style="23" customWidth="1"/>
    <col min="11278" max="11278" width="22" style="23" customWidth="1"/>
    <col min="11279" max="11279" width="23.140625" style="23" customWidth="1"/>
    <col min="11280" max="11280" width="13.140625" style="23" customWidth="1"/>
    <col min="11281" max="11281" width="9.42578125" style="23" customWidth="1"/>
    <col min="11282" max="11282" width="15.140625" style="23" customWidth="1"/>
    <col min="11283" max="11283" width="9.42578125" style="23" customWidth="1"/>
    <col min="11284" max="11284" width="21.42578125" style="23" customWidth="1"/>
    <col min="11285" max="11285" width="19.85546875" style="23" customWidth="1"/>
    <col min="11286" max="11286" width="23.140625" style="23" customWidth="1"/>
    <col min="11287" max="11287" width="9.85546875" style="23" customWidth="1"/>
    <col min="11288" max="11288" width="20.140625" style="23" customWidth="1"/>
    <col min="11289" max="11289" width="25.42578125" style="23" customWidth="1"/>
    <col min="11290" max="11290" width="24.42578125" style="23" customWidth="1"/>
    <col min="11291" max="11291" width="14" style="23" customWidth="1"/>
    <col min="11292" max="11292" width="18" style="23" customWidth="1"/>
    <col min="11293" max="11293" width="53" style="23" customWidth="1"/>
    <col min="11294" max="11517" width="9.140625" style="23"/>
    <col min="11518" max="11518" width="6.140625" style="23" customWidth="1"/>
    <col min="11519" max="11519" width="32.140625" style="23" customWidth="1"/>
    <col min="11520" max="11520" width="8.85546875" style="23" customWidth="1"/>
    <col min="11521" max="11521" width="6.5703125" style="23" customWidth="1"/>
    <col min="11522" max="11522" width="14.140625" style="23" customWidth="1"/>
    <col min="11523" max="11523" width="10.42578125" style="23" customWidth="1"/>
    <col min="11524" max="11524" width="12.28515625" style="23" customWidth="1"/>
    <col min="11525" max="11527" width="14.85546875" style="23" customWidth="1"/>
    <col min="11528" max="11529" width="12.5703125" style="23" customWidth="1"/>
    <col min="11530" max="11530" width="16.140625" style="23" customWidth="1"/>
    <col min="11531" max="11531" width="17.140625" style="23" customWidth="1"/>
    <col min="11532" max="11532" width="13.28515625" style="23" customWidth="1"/>
    <col min="11533" max="11533" width="22.28515625" style="23" customWidth="1"/>
    <col min="11534" max="11534" width="22" style="23" customWidth="1"/>
    <col min="11535" max="11535" width="23.140625" style="23" customWidth="1"/>
    <col min="11536" max="11536" width="13.140625" style="23" customWidth="1"/>
    <col min="11537" max="11537" width="9.42578125" style="23" customWidth="1"/>
    <col min="11538" max="11538" width="15.140625" style="23" customWidth="1"/>
    <col min="11539" max="11539" width="9.42578125" style="23" customWidth="1"/>
    <col min="11540" max="11540" width="21.42578125" style="23" customWidth="1"/>
    <col min="11541" max="11541" width="19.85546875" style="23" customWidth="1"/>
    <col min="11542" max="11542" width="23.140625" style="23" customWidth="1"/>
    <col min="11543" max="11543" width="9.85546875" style="23" customWidth="1"/>
    <col min="11544" max="11544" width="20.140625" style="23" customWidth="1"/>
    <col min="11545" max="11545" width="25.42578125" style="23" customWidth="1"/>
    <col min="11546" max="11546" width="24.42578125" style="23" customWidth="1"/>
    <col min="11547" max="11547" width="14" style="23" customWidth="1"/>
    <col min="11548" max="11548" width="18" style="23" customWidth="1"/>
    <col min="11549" max="11549" width="53" style="23" customWidth="1"/>
    <col min="11550" max="11773" width="9.140625" style="23"/>
    <col min="11774" max="11774" width="6.140625" style="23" customWidth="1"/>
    <col min="11775" max="11775" width="32.140625" style="23" customWidth="1"/>
    <col min="11776" max="11776" width="8.85546875" style="23" customWidth="1"/>
    <col min="11777" max="11777" width="6.5703125" style="23" customWidth="1"/>
    <col min="11778" max="11778" width="14.140625" style="23" customWidth="1"/>
    <col min="11779" max="11779" width="10.42578125" style="23" customWidth="1"/>
    <col min="11780" max="11780" width="12.28515625" style="23" customWidth="1"/>
    <col min="11781" max="11783" width="14.85546875" style="23" customWidth="1"/>
    <col min="11784" max="11785" width="12.5703125" style="23" customWidth="1"/>
    <col min="11786" max="11786" width="16.140625" style="23" customWidth="1"/>
    <col min="11787" max="11787" width="17.140625" style="23" customWidth="1"/>
    <col min="11788" max="11788" width="13.28515625" style="23" customWidth="1"/>
    <col min="11789" max="11789" width="22.28515625" style="23" customWidth="1"/>
    <col min="11790" max="11790" width="22" style="23" customWidth="1"/>
    <col min="11791" max="11791" width="23.140625" style="23" customWidth="1"/>
    <col min="11792" max="11792" width="13.140625" style="23" customWidth="1"/>
    <col min="11793" max="11793" width="9.42578125" style="23" customWidth="1"/>
    <col min="11794" max="11794" width="15.140625" style="23" customWidth="1"/>
    <col min="11795" max="11795" width="9.42578125" style="23" customWidth="1"/>
    <col min="11796" max="11796" width="21.42578125" style="23" customWidth="1"/>
    <col min="11797" max="11797" width="19.85546875" style="23" customWidth="1"/>
    <col min="11798" max="11798" width="23.140625" style="23" customWidth="1"/>
    <col min="11799" max="11799" width="9.85546875" style="23" customWidth="1"/>
    <col min="11800" max="11800" width="20.140625" style="23" customWidth="1"/>
    <col min="11801" max="11801" width="25.42578125" style="23" customWidth="1"/>
    <col min="11802" max="11802" width="24.42578125" style="23" customWidth="1"/>
    <col min="11803" max="11803" width="14" style="23" customWidth="1"/>
    <col min="11804" max="11804" width="18" style="23" customWidth="1"/>
    <col min="11805" max="11805" width="53" style="23" customWidth="1"/>
    <col min="11806" max="12029" width="9.140625" style="23"/>
    <col min="12030" max="12030" width="6.140625" style="23" customWidth="1"/>
    <col min="12031" max="12031" width="32.140625" style="23" customWidth="1"/>
    <col min="12032" max="12032" width="8.85546875" style="23" customWidth="1"/>
    <col min="12033" max="12033" width="6.5703125" style="23" customWidth="1"/>
    <col min="12034" max="12034" width="14.140625" style="23" customWidth="1"/>
    <col min="12035" max="12035" width="10.42578125" style="23" customWidth="1"/>
    <col min="12036" max="12036" width="12.28515625" style="23" customWidth="1"/>
    <col min="12037" max="12039" width="14.85546875" style="23" customWidth="1"/>
    <col min="12040" max="12041" width="12.5703125" style="23" customWidth="1"/>
    <col min="12042" max="12042" width="16.140625" style="23" customWidth="1"/>
    <col min="12043" max="12043" width="17.140625" style="23" customWidth="1"/>
    <col min="12044" max="12044" width="13.28515625" style="23" customWidth="1"/>
    <col min="12045" max="12045" width="22.28515625" style="23" customWidth="1"/>
    <col min="12046" max="12046" width="22" style="23" customWidth="1"/>
    <col min="12047" max="12047" width="23.140625" style="23" customWidth="1"/>
    <col min="12048" max="12048" width="13.140625" style="23" customWidth="1"/>
    <col min="12049" max="12049" width="9.42578125" style="23" customWidth="1"/>
    <col min="12050" max="12050" width="15.140625" style="23" customWidth="1"/>
    <col min="12051" max="12051" width="9.42578125" style="23" customWidth="1"/>
    <col min="12052" max="12052" width="21.42578125" style="23" customWidth="1"/>
    <col min="12053" max="12053" width="19.85546875" style="23" customWidth="1"/>
    <col min="12054" max="12054" width="23.140625" style="23" customWidth="1"/>
    <col min="12055" max="12055" width="9.85546875" style="23" customWidth="1"/>
    <col min="12056" max="12056" width="20.140625" style="23" customWidth="1"/>
    <col min="12057" max="12057" width="25.42578125" style="23" customWidth="1"/>
    <col min="12058" max="12058" width="24.42578125" style="23" customWidth="1"/>
    <col min="12059" max="12059" width="14" style="23" customWidth="1"/>
    <col min="12060" max="12060" width="18" style="23" customWidth="1"/>
    <col min="12061" max="12061" width="53" style="23" customWidth="1"/>
    <col min="12062" max="12285" width="9.140625" style="23"/>
    <col min="12286" max="12286" width="6.140625" style="23" customWidth="1"/>
    <col min="12287" max="12287" width="32.140625" style="23" customWidth="1"/>
    <col min="12288" max="12288" width="8.85546875" style="23" customWidth="1"/>
    <col min="12289" max="12289" width="6.5703125" style="23" customWidth="1"/>
    <col min="12290" max="12290" width="14.140625" style="23" customWidth="1"/>
    <col min="12291" max="12291" width="10.42578125" style="23" customWidth="1"/>
    <col min="12292" max="12292" width="12.28515625" style="23" customWidth="1"/>
    <col min="12293" max="12295" width="14.85546875" style="23" customWidth="1"/>
    <col min="12296" max="12297" width="12.5703125" style="23" customWidth="1"/>
    <col min="12298" max="12298" width="16.140625" style="23" customWidth="1"/>
    <col min="12299" max="12299" width="17.140625" style="23" customWidth="1"/>
    <col min="12300" max="12300" width="13.28515625" style="23" customWidth="1"/>
    <col min="12301" max="12301" width="22.28515625" style="23" customWidth="1"/>
    <col min="12302" max="12302" width="22" style="23" customWidth="1"/>
    <col min="12303" max="12303" width="23.140625" style="23" customWidth="1"/>
    <col min="12304" max="12304" width="13.140625" style="23" customWidth="1"/>
    <col min="12305" max="12305" width="9.42578125" style="23" customWidth="1"/>
    <col min="12306" max="12306" width="15.140625" style="23" customWidth="1"/>
    <col min="12307" max="12307" width="9.42578125" style="23" customWidth="1"/>
    <col min="12308" max="12308" width="21.42578125" style="23" customWidth="1"/>
    <col min="12309" max="12309" width="19.85546875" style="23" customWidth="1"/>
    <col min="12310" max="12310" width="23.140625" style="23" customWidth="1"/>
    <col min="12311" max="12311" width="9.85546875" style="23" customWidth="1"/>
    <col min="12312" max="12312" width="20.140625" style="23" customWidth="1"/>
    <col min="12313" max="12313" width="25.42578125" style="23" customWidth="1"/>
    <col min="12314" max="12314" width="24.42578125" style="23" customWidth="1"/>
    <col min="12315" max="12315" width="14" style="23" customWidth="1"/>
    <col min="12316" max="12316" width="18" style="23" customWidth="1"/>
    <col min="12317" max="12317" width="53" style="23" customWidth="1"/>
    <col min="12318" max="12541" width="9.140625" style="23"/>
    <col min="12542" max="12542" width="6.140625" style="23" customWidth="1"/>
    <col min="12543" max="12543" width="32.140625" style="23" customWidth="1"/>
    <col min="12544" max="12544" width="8.85546875" style="23" customWidth="1"/>
    <col min="12545" max="12545" width="6.5703125" style="23" customWidth="1"/>
    <col min="12546" max="12546" width="14.140625" style="23" customWidth="1"/>
    <col min="12547" max="12547" width="10.42578125" style="23" customWidth="1"/>
    <col min="12548" max="12548" width="12.28515625" style="23" customWidth="1"/>
    <col min="12549" max="12551" width="14.85546875" style="23" customWidth="1"/>
    <col min="12552" max="12553" width="12.5703125" style="23" customWidth="1"/>
    <col min="12554" max="12554" width="16.140625" style="23" customWidth="1"/>
    <col min="12555" max="12555" width="17.140625" style="23" customWidth="1"/>
    <col min="12556" max="12556" width="13.28515625" style="23" customWidth="1"/>
    <col min="12557" max="12557" width="22.28515625" style="23" customWidth="1"/>
    <col min="12558" max="12558" width="22" style="23" customWidth="1"/>
    <col min="12559" max="12559" width="23.140625" style="23" customWidth="1"/>
    <col min="12560" max="12560" width="13.140625" style="23" customWidth="1"/>
    <col min="12561" max="12561" width="9.42578125" style="23" customWidth="1"/>
    <col min="12562" max="12562" width="15.140625" style="23" customWidth="1"/>
    <col min="12563" max="12563" width="9.42578125" style="23" customWidth="1"/>
    <col min="12564" max="12564" width="21.42578125" style="23" customWidth="1"/>
    <col min="12565" max="12565" width="19.85546875" style="23" customWidth="1"/>
    <col min="12566" max="12566" width="23.140625" style="23" customWidth="1"/>
    <col min="12567" max="12567" width="9.85546875" style="23" customWidth="1"/>
    <col min="12568" max="12568" width="20.140625" style="23" customWidth="1"/>
    <col min="12569" max="12569" width="25.42578125" style="23" customWidth="1"/>
    <col min="12570" max="12570" width="24.42578125" style="23" customWidth="1"/>
    <col min="12571" max="12571" width="14" style="23" customWidth="1"/>
    <col min="12572" max="12572" width="18" style="23" customWidth="1"/>
    <col min="12573" max="12573" width="53" style="23" customWidth="1"/>
    <col min="12574" max="12797" width="9.140625" style="23"/>
    <col min="12798" max="12798" width="6.140625" style="23" customWidth="1"/>
    <col min="12799" max="12799" width="32.140625" style="23" customWidth="1"/>
    <col min="12800" max="12800" width="8.85546875" style="23" customWidth="1"/>
    <col min="12801" max="12801" width="6.5703125" style="23" customWidth="1"/>
    <col min="12802" max="12802" width="14.140625" style="23" customWidth="1"/>
    <col min="12803" max="12803" width="10.42578125" style="23" customWidth="1"/>
    <col min="12804" max="12804" width="12.28515625" style="23" customWidth="1"/>
    <col min="12805" max="12807" width="14.85546875" style="23" customWidth="1"/>
    <col min="12808" max="12809" width="12.5703125" style="23" customWidth="1"/>
    <col min="12810" max="12810" width="16.140625" style="23" customWidth="1"/>
    <col min="12811" max="12811" width="17.140625" style="23" customWidth="1"/>
    <col min="12812" max="12812" width="13.28515625" style="23" customWidth="1"/>
    <col min="12813" max="12813" width="22.28515625" style="23" customWidth="1"/>
    <col min="12814" max="12814" width="22" style="23" customWidth="1"/>
    <col min="12815" max="12815" width="23.140625" style="23" customWidth="1"/>
    <col min="12816" max="12816" width="13.140625" style="23" customWidth="1"/>
    <col min="12817" max="12817" width="9.42578125" style="23" customWidth="1"/>
    <col min="12818" max="12818" width="15.140625" style="23" customWidth="1"/>
    <col min="12819" max="12819" width="9.42578125" style="23" customWidth="1"/>
    <col min="12820" max="12820" width="21.42578125" style="23" customWidth="1"/>
    <col min="12821" max="12821" width="19.85546875" style="23" customWidth="1"/>
    <col min="12822" max="12822" width="23.140625" style="23" customWidth="1"/>
    <col min="12823" max="12823" width="9.85546875" style="23" customWidth="1"/>
    <col min="12824" max="12824" width="20.140625" style="23" customWidth="1"/>
    <col min="12825" max="12825" width="25.42578125" style="23" customWidth="1"/>
    <col min="12826" max="12826" width="24.42578125" style="23" customWidth="1"/>
    <col min="12827" max="12827" width="14" style="23" customWidth="1"/>
    <col min="12828" max="12828" width="18" style="23" customWidth="1"/>
    <col min="12829" max="12829" width="53" style="23" customWidth="1"/>
    <col min="12830" max="13053" width="9.140625" style="23"/>
    <col min="13054" max="13054" width="6.140625" style="23" customWidth="1"/>
    <col min="13055" max="13055" width="32.140625" style="23" customWidth="1"/>
    <col min="13056" max="13056" width="8.85546875" style="23" customWidth="1"/>
    <col min="13057" max="13057" width="6.5703125" style="23" customWidth="1"/>
    <col min="13058" max="13058" width="14.140625" style="23" customWidth="1"/>
    <col min="13059" max="13059" width="10.42578125" style="23" customWidth="1"/>
    <col min="13060" max="13060" width="12.28515625" style="23" customWidth="1"/>
    <col min="13061" max="13063" width="14.85546875" style="23" customWidth="1"/>
    <col min="13064" max="13065" width="12.5703125" style="23" customWidth="1"/>
    <col min="13066" max="13066" width="16.140625" style="23" customWidth="1"/>
    <col min="13067" max="13067" width="17.140625" style="23" customWidth="1"/>
    <col min="13068" max="13068" width="13.28515625" style="23" customWidth="1"/>
    <col min="13069" max="13069" width="22.28515625" style="23" customWidth="1"/>
    <col min="13070" max="13070" width="22" style="23" customWidth="1"/>
    <col min="13071" max="13071" width="23.140625" style="23" customWidth="1"/>
    <col min="13072" max="13072" width="13.140625" style="23" customWidth="1"/>
    <col min="13073" max="13073" width="9.42578125" style="23" customWidth="1"/>
    <col min="13074" max="13074" width="15.140625" style="23" customWidth="1"/>
    <col min="13075" max="13075" width="9.42578125" style="23" customWidth="1"/>
    <col min="13076" max="13076" width="21.42578125" style="23" customWidth="1"/>
    <col min="13077" max="13077" width="19.85546875" style="23" customWidth="1"/>
    <col min="13078" max="13078" width="23.140625" style="23" customWidth="1"/>
    <col min="13079" max="13079" width="9.85546875" style="23" customWidth="1"/>
    <col min="13080" max="13080" width="20.140625" style="23" customWidth="1"/>
    <col min="13081" max="13081" width="25.42578125" style="23" customWidth="1"/>
    <col min="13082" max="13082" width="24.42578125" style="23" customWidth="1"/>
    <col min="13083" max="13083" width="14" style="23" customWidth="1"/>
    <col min="13084" max="13084" width="18" style="23" customWidth="1"/>
    <col min="13085" max="13085" width="53" style="23" customWidth="1"/>
    <col min="13086" max="13309" width="9.140625" style="23"/>
    <col min="13310" max="13310" width="6.140625" style="23" customWidth="1"/>
    <col min="13311" max="13311" width="32.140625" style="23" customWidth="1"/>
    <col min="13312" max="13312" width="8.85546875" style="23" customWidth="1"/>
    <col min="13313" max="13313" width="6.5703125" style="23" customWidth="1"/>
    <col min="13314" max="13314" width="14.140625" style="23" customWidth="1"/>
    <col min="13315" max="13315" width="10.42578125" style="23" customWidth="1"/>
    <col min="13316" max="13316" width="12.28515625" style="23" customWidth="1"/>
    <col min="13317" max="13319" width="14.85546875" style="23" customWidth="1"/>
    <col min="13320" max="13321" width="12.5703125" style="23" customWidth="1"/>
    <col min="13322" max="13322" width="16.140625" style="23" customWidth="1"/>
    <col min="13323" max="13323" width="17.140625" style="23" customWidth="1"/>
    <col min="13324" max="13324" width="13.28515625" style="23" customWidth="1"/>
    <col min="13325" max="13325" width="22.28515625" style="23" customWidth="1"/>
    <col min="13326" max="13326" width="22" style="23" customWidth="1"/>
    <col min="13327" max="13327" width="23.140625" style="23" customWidth="1"/>
    <col min="13328" max="13328" width="13.140625" style="23" customWidth="1"/>
    <col min="13329" max="13329" width="9.42578125" style="23" customWidth="1"/>
    <col min="13330" max="13330" width="15.140625" style="23" customWidth="1"/>
    <col min="13331" max="13331" width="9.42578125" style="23" customWidth="1"/>
    <col min="13332" max="13332" width="21.42578125" style="23" customWidth="1"/>
    <col min="13333" max="13333" width="19.85546875" style="23" customWidth="1"/>
    <col min="13334" max="13334" width="23.140625" style="23" customWidth="1"/>
    <col min="13335" max="13335" width="9.85546875" style="23" customWidth="1"/>
    <col min="13336" max="13336" width="20.140625" style="23" customWidth="1"/>
    <col min="13337" max="13337" width="25.42578125" style="23" customWidth="1"/>
    <col min="13338" max="13338" width="24.42578125" style="23" customWidth="1"/>
    <col min="13339" max="13339" width="14" style="23" customWidth="1"/>
    <col min="13340" max="13340" width="18" style="23" customWidth="1"/>
    <col min="13341" max="13341" width="53" style="23" customWidth="1"/>
    <col min="13342" max="13565" width="9.140625" style="23"/>
    <col min="13566" max="13566" width="6.140625" style="23" customWidth="1"/>
    <col min="13567" max="13567" width="32.140625" style="23" customWidth="1"/>
    <col min="13568" max="13568" width="8.85546875" style="23" customWidth="1"/>
    <col min="13569" max="13569" width="6.5703125" style="23" customWidth="1"/>
    <col min="13570" max="13570" width="14.140625" style="23" customWidth="1"/>
    <col min="13571" max="13571" width="10.42578125" style="23" customWidth="1"/>
    <col min="13572" max="13572" width="12.28515625" style="23" customWidth="1"/>
    <col min="13573" max="13575" width="14.85546875" style="23" customWidth="1"/>
    <col min="13576" max="13577" width="12.5703125" style="23" customWidth="1"/>
    <col min="13578" max="13578" width="16.140625" style="23" customWidth="1"/>
    <col min="13579" max="13579" width="17.140625" style="23" customWidth="1"/>
    <col min="13580" max="13580" width="13.28515625" style="23" customWidth="1"/>
    <col min="13581" max="13581" width="22.28515625" style="23" customWidth="1"/>
    <col min="13582" max="13582" width="22" style="23" customWidth="1"/>
    <col min="13583" max="13583" width="23.140625" style="23" customWidth="1"/>
    <col min="13584" max="13584" width="13.140625" style="23" customWidth="1"/>
    <col min="13585" max="13585" width="9.42578125" style="23" customWidth="1"/>
    <col min="13586" max="13586" width="15.140625" style="23" customWidth="1"/>
    <col min="13587" max="13587" width="9.42578125" style="23" customWidth="1"/>
    <col min="13588" max="13588" width="21.42578125" style="23" customWidth="1"/>
    <col min="13589" max="13589" width="19.85546875" style="23" customWidth="1"/>
    <col min="13590" max="13590" width="23.140625" style="23" customWidth="1"/>
    <col min="13591" max="13591" width="9.85546875" style="23" customWidth="1"/>
    <col min="13592" max="13592" width="20.140625" style="23" customWidth="1"/>
    <col min="13593" max="13593" width="25.42578125" style="23" customWidth="1"/>
    <col min="13594" max="13594" width="24.42578125" style="23" customWidth="1"/>
    <col min="13595" max="13595" width="14" style="23" customWidth="1"/>
    <col min="13596" max="13596" width="18" style="23" customWidth="1"/>
    <col min="13597" max="13597" width="53" style="23" customWidth="1"/>
    <col min="13598" max="13821" width="9.140625" style="23"/>
    <col min="13822" max="13822" width="6.140625" style="23" customWidth="1"/>
    <col min="13823" max="13823" width="32.140625" style="23" customWidth="1"/>
    <col min="13824" max="13824" width="8.85546875" style="23" customWidth="1"/>
    <col min="13825" max="13825" width="6.5703125" style="23" customWidth="1"/>
    <col min="13826" max="13826" width="14.140625" style="23" customWidth="1"/>
    <col min="13827" max="13827" width="10.42578125" style="23" customWidth="1"/>
    <col min="13828" max="13828" width="12.28515625" style="23" customWidth="1"/>
    <col min="13829" max="13831" width="14.85546875" style="23" customWidth="1"/>
    <col min="13832" max="13833" width="12.5703125" style="23" customWidth="1"/>
    <col min="13834" max="13834" width="16.140625" style="23" customWidth="1"/>
    <col min="13835" max="13835" width="17.140625" style="23" customWidth="1"/>
    <col min="13836" max="13836" width="13.28515625" style="23" customWidth="1"/>
    <col min="13837" max="13837" width="22.28515625" style="23" customWidth="1"/>
    <col min="13838" max="13838" width="22" style="23" customWidth="1"/>
    <col min="13839" max="13839" width="23.140625" style="23" customWidth="1"/>
    <col min="13840" max="13840" width="13.140625" style="23" customWidth="1"/>
    <col min="13841" max="13841" width="9.42578125" style="23" customWidth="1"/>
    <col min="13842" max="13842" width="15.140625" style="23" customWidth="1"/>
    <col min="13843" max="13843" width="9.42578125" style="23" customWidth="1"/>
    <col min="13844" max="13844" width="21.42578125" style="23" customWidth="1"/>
    <col min="13845" max="13845" width="19.85546875" style="23" customWidth="1"/>
    <col min="13846" max="13846" width="23.140625" style="23" customWidth="1"/>
    <col min="13847" max="13847" width="9.85546875" style="23" customWidth="1"/>
    <col min="13848" max="13848" width="20.140625" style="23" customWidth="1"/>
    <col min="13849" max="13849" width="25.42578125" style="23" customWidth="1"/>
    <col min="13850" max="13850" width="24.42578125" style="23" customWidth="1"/>
    <col min="13851" max="13851" width="14" style="23" customWidth="1"/>
    <col min="13852" max="13852" width="18" style="23" customWidth="1"/>
    <col min="13853" max="13853" width="53" style="23" customWidth="1"/>
    <col min="13854" max="14077" width="9.140625" style="23"/>
    <col min="14078" max="14078" width="6.140625" style="23" customWidth="1"/>
    <col min="14079" max="14079" width="32.140625" style="23" customWidth="1"/>
    <col min="14080" max="14080" width="8.85546875" style="23" customWidth="1"/>
    <col min="14081" max="14081" width="6.5703125" style="23" customWidth="1"/>
    <col min="14082" max="14082" width="14.140625" style="23" customWidth="1"/>
    <col min="14083" max="14083" width="10.42578125" style="23" customWidth="1"/>
    <col min="14084" max="14084" width="12.28515625" style="23" customWidth="1"/>
    <col min="14085" max="14087" width="14.85546875" style="23" customWidth="1"/>
    <col min="14088" max="14089" width="12.5703125" style="23" customWidth="1"/>
    <col min="14090" max="14090" width="16.140625" style="23" customWidth="1"/>
    <col min="14091" max="14091" width="17.140625" style="23" customWidth="1"/>
    <col min="14092" max="14092" width="13.28515625" style="23" customWidth="1"/>
    <col min="14093" max="14093" width="22.28515625" style="23" customWidth="1"/>
    <col min="14094" max="14094" width="22" style="23" customWidth="1"/>
    <col min="14095" max="14095" width="23.140625" style="23" customWidth="1"/>
    <col min="14096" max="14096" width="13.140625" style="23" customWidth="1"/>
    <col min="14097" max="14097" width="9.42578125" style="23" customWidth="1"/>
    <col min="14098" max="14098" width="15.140625" style="23" customWidth="1"/>
    <col min="14099" max="14099" width="9.42578125" style="23" customWidth="1"/>
    <col min="14100" max="14100" width="21.42578125" style="23" customWidth="1"/>
    <col min="14101" max="14101" width="19.85546875" style="23" customWidth="1"/>
    <col min="14102" max="14102" width="23.140625" style="23" customWidth="1"/>
    <col min="14103" max="14103" width="9.85546875" style="23" customWidth="1"/>
    <col min="14104" max="14104" width="20.140625" style="23" customWidth="1"/>
    <col min="14105" max="14105" width="25.42578125" style="23" customWidth="1"/>
    <col min="14106" max="14106" width="24.42578125" style="23" customWidth="1"/>
    <col min="14107" max="14107" width="14" style="23" customWidth="1"/>
    <col min="14108" max="14108" width="18" style="23" customWidth="1"/>
    <col min="14109" max="14109" width="53" style="23" customWidth="1"/>
    <col min="14110" max="14333" width="9.140625" style="23"/>
    <col min="14334" max="14334" width="6.140625" style="23" customWidth="1"/>
    <col min="14335" max="14335" width="32.140625" style="23" customWidth="1"/>
    <col min="14336" max="14336" width="8.85546875" style="23" customWidth="1"/>
    <col min="14337" max="14337" width="6.5703125" style="23" customWidth="1"/>
    <col min="14338" max="14338" width="14.140625" style="23" customWidth="1"/>
    <col min="14339" max="14339" width="10.42578125" style="23" customWidth="1"/>
    <col min="14340" max="14340" width="12.28515625" style="23" customWidth="1"/>
    <col min="14341" max="14343" width="14.85546875" style="23" customWidth="1"/>
    <col min="14344" max="14345" width="12.5703125" style="23" customWidth="1"/>
    <col min="14346" max="14346" width="16.140625" style="23" customWidth="1"/>
    <col min="14347" max="14347" width="17.140625" style="23" customWidth="1"/>
    <col min="14348" max="14348" width="13.28515625" style="23" customWidth="1"/>
    <col min="14349" max="14349" width="22.28515625" style="23" customWidth="1"/>
    <col min="14350" max="14350" width="22" style="23" customWidth="1"/>
    <col min="14351" max="14351" width="23.140625" style="23" customWidth="1"/>
    <col min="14352" max="14352" width="13.140625" style="23" customWidth="1"/>
    <col min="14353" max="14353" width="9.42578125" style="23" customWidth="1"/>
    <col min="14354" max="14354" width="15.140625" style="23" customWidth="1"/>
    <col min="14355" max="14355" width="9.42578125" style="23" customWidth="1"/>
    <col min="14356" max="14356" width="21.42578125" style="23" customWidth="1"/>
    <col min="14357" max="14357" width="19.85546875" style="23" customWidth="1"/>
    <col min="14358" max="14358" width="23.140625" style="23" customWidth="1"/>
    <col min="14359" max="14359" width="9.85546875" style="23" customWidth="1"/>
    <col min="14360" max="14360" width="20.140625" style="23" customWidth="1"/>
    <col min="14361" max="14361" width="25.42578125" style="23" customWidth="1"/>
    <col min="14362" max="14362" width="24.42578125" style="23" customWidth="1"/>
    <col min="14363" max="14363" width="14" style="23" customWidth="1"/>
    <col min="14364" max="14364" width="18" style="23" customWidth="1"/>
    <col min="14365" max="14365" width="53" style="23" customWidth="1"/>
    <col min="14366" max="14589" width="9.140625" style="23"/>
    <col min="14590" max="14590" width="6.140625" style="23" customWidth="1"/>
    <col min="14591" max="14591" width="32.140625" style="23" customWidth="1"/>
    <col min="14592" max="14592" width="8.85546875" style="23" customWidth="1"/>
    <col min="14593" max="14593" width="6.5703125" style="23" customWidth="1"/>
    <col min="14594" max="14594" width="14.140625" style="23" customWidth="1"/>
    <col min="14595" max="14595" width="10.42578125" style="23" customWidth="1"/>
    <col min="14596" max="14596" width="12.28515625" style="23" customWidth="1"/>
    <col min="14597" max="14599" width="14.85546875" style="23" customWidth="1"/>
    <col min="14600" max="14601" width="12.5703125" style="23" customWidth="1"/>
    <col min="14602" max="14602" width="16.140625" style="23" customWidth="1"/>
    <col min="14603" max="14603" width="17.140625" style="23" customWidth="1"/>
    <col min="14604" max="14604" width="13.28515625" style="23" customWidth="1"/>
    <col min="14605" max="14605" width="22.28515625" style="23" customWidth="1"/>
    <col min="14606" max="14606" width="22" style="23" customWidth="1"/>
    <col min="14607" max="14607" width="23.140625" style="23" customWidth="1"/>
    <col min="14608" max="14608" width="13.140625" style="23" customWidth="1"/>
    <col min="14609" max="14609" width="9.42578125" style="23" customWidth="1"/>
    <col min="14610" max="14610" width="15.140625" style="23" customWidth="1"/>
    <col min="14611" max="14611" width="9.42578125" style="23" customWidth="1"/>
    <col min="14612" max="14612" width="21.42578125" style="23" customWidth="1"/>
    <col min="14613" max="14613" width="19.85546875" style="23" customWidth="1"/>
    <col min="14614" max="14614" width="23.140625" style="23" customWidth="1"/>
    <col min="14615" max="14615" width="9.85546875" style="23" customWidth="1"/>
    <col min="14616" max="14616" width="20.140625" style="23" customWidth="1"/>
    <col min="14617" max="14617" width="25.42578125" style="23" customWidth="1"/>
    <col min="14618" max="14618" width="24.42578125" style="23" customWidth="1"/>
    <col min="14619" max="14619" width="14" style="23" customWidth="1"/>
    <col min="14620" max="14620" width="18" style="23" customWidth="1"/>
    <col min="14621" max="14621" width="53" style="23" customWidth="1"/>
    <col min="14622" max="14845" width="9.140625" style="23"/>
    <col min="14846" max="14846" width="6.140625" style="23" customWidth="1"/>
    <col min="14847" max="14847" width="32.140625" style="23" customWidth="1"/>
    <col min="14848" max="14848" width="8.85546875" style="23" customWidth="1"/>
    <col min="14849" max="14849" width="6.5703125" style="23" customWidth="1"/>
    <col min="14850" max="14850" width="14.140625" style="23" customWidth="1"/>
    <col min="14851" max="14851" width="10.42578125" style="23" customWidth="1"/>
    <col min="14852" max="14852" width="12.28515625" style="23" customWidth="1"/>
    <col min="14853" max="14855" width="14.85546875" style="23" customWidth="1"/>
    <col min="14856" max="14857" width="12.5703125" style="23" customWidth="1"/>
    <col min="14858" max="14858" width="16.140625" style="23" customWidth="1"/>
    <col min="14859" max="14859" width="17.140625" style="23" customWidth="1"/>
    <col min="14860" max="14860" width="13.28515625" style="23" customWidth="1"/>
    <col min="14861" max="14861" width="22.28515625" style="23" customWidth="1"/>
    <col min="14862" max="14862" width="22" style="23" customWidth="1"/>
    <col min="14863" max="14863" width="23.140625" style="23" customWidth="1"/>
    <col min="14864" max="14864" width="13.140625" style="23" customWidth="1"/>
    <col min="14865" max="14865" width="9.42578125" style="23" customWidth="1"/>
    <col min="14866" max="14866" width="15.140625" style="23" customWidth="1"/>
    <col min="14867" max="14867" width="9.42578125" style="23" customWidth="1"/>
    <col min="14868" max="14868" width="21.42578125" style="23" customWidth="1"/>
    <col min="14869" max="14869" width="19.85546875" style="23" customWidth="1"/>
    <col min="14870" max="14870" width="23.140625" style="23" customWidth="1"/>
    <col min="14871" max="14871" width="9.85546875" style="23" customWidth="1"/>
    <col min="14872" max="14872" width="20.140625" style="23" customWidth="1"/>
    <col min="14873" max="14873" width="25.42578125" style="23" customWidth="1"/>
    <col min="14874" max="14874" width="24.42578125" style="23" customWidth="1"/>
    <col min="14875" max="14875" width="14" style="23" customWidth="1"/>
    <col min="14876" max="14876" width="18" style="23" customWidth="1"/>
    <col min="14877" max="14877" width="53" style="23" customWidth="1"/>
    <col min="14878" max="15101" width="9.140625" style="23"/>
    <col min="15102" max="15102" width="6.140625" style="23" customWidth="1"/>
    <col min="15103" max="15103" width="32.140625" style="23" customWidth="1"/>
    <col min="15104" max="15104" width="8.85546875" style="23" customWidth="1"/>
    <col min="15105" max="15105" width="6.5703125" style="23" customWidth="1"/>
    <col min="15106" max="15106" width="14.140625" style="23" customWidth="1"/>
    <col min="15107" max="15107" width="10.42578125" style="23" customWidth="1"/>
    <col min="15108" max="15108" width="12.28515625" style="23" customWidth="1"/>
    <col min="15109" max="15111" width="14.85546875" style="23" customWidth="1"/>
    <col min="15112" max="15113" width="12.5703125" style="23" customWidth="1"/>
    <col min="15114" max="15114" width="16.140625" style="23" customWidth="1"/>
    <col min="15115" max="15115" width="17.140625" style="23" customWidth="1"/>
    <col min="15116" max="15116" width="13.28515625" style="23" customWidth="1"/>
    <col min="15117" max="15117" width="22.28515625" style="23" customWidth="1"/>
    <col min="15118" max="15118" width="22" style="23" customWidth="1"/>
    <col min="15119" max="15119" width="23.140625" style="23" customWidth="1"/>
    <col min="15120" max="15120" width="13.140625" style="23" customWidth="1"/>
    <col min="15121" max="15121" width="9.42578125" style="23" customWidth="1"/>
    <col min="15122" max="15122" width="15.140625" style="23" customWidth="1"/>
    <col min="15123" max="15123" width="9.42578125" style="23" customWidth="1"/>
    <col min="15124" max="15124" width="21.42578125" style="23" customWidth="1"/>
    <col min="15125" max="15125" width="19.85546875" style="23" customWidth="1"/>
    <col min="15126" max="15126" width="23.140625" style="23" customWidth="1"/>
    <col min="15127" max="15127" width="9.85546875" style="23" customWidth="1"/>
    <col min="15128" max="15128" width="20.140625" style="23" customWidth="1"/>
    <col min="15129" max="15129" width="25.42578125" style="23" customWidth="1"/>
    <col min="15130" max="15130" width="24.42578125" style="23" customWidth="1"/>
    <col min="15131" max="15131" width="14" style="23" customWidth="1"/>
    <col min="15132" max="15132" width="18" style="23" customWidth="1"/>
    <col min="15133" max="15133" width="53" style="23" customWidth="1"/>
    <col min="15134" max="15357" width="9.140625" style="23"/>
    <col min="15358" max="15358" width="6.140625" style="23" customWidth="1"/>
    <col min="15359" max="15359" width="32.140625" style="23" customWidth="1"/>
    <col min="15360" max="15360" width="8.85546875" style="23" customWidth="1"/>
    <col min="15361" max="15361" width="6.5703125" style="23" customWidth="1"/>
    <col min="15362" max="15362" width="14.140625" style="23" customWidth="1"/>
    <col min="15363" max="15363" width="10.42578125" style="23" customWidth="1"/>
    <col min="15364" max="15364" width="12.28515625" style="23" customWidth="1"/>
    <col min="15365" max="15367" width="14.85546875" style="23" customWidth="1"/>
    <col min="15368" max="15369" width="12.5703125" style="23" customWidth="1"/>
    <col min="15370" max="15370" width="16.140625" style="23" customWidth="1"/>
    <col min="15371" max="15371" width="17.140625" style="23" customWidth="1"/>
    <col min="15372" max="15372" width="13.28515625" style="23" customWidth="1"/>
    <col min="15373" max="15373" width="22.28515625" style="23" customWidth="1"/>
    <col min="15374" max="15374" width="22" style="23" customWidth="1"/>
    <col min="15375" max="15375" width="23.140625" style="23" customWidth="1"/>
    <col min="15376" max="15376" width="13.140625" style="23" customWidth="1"/>
    <col min="15377" max="15377" width="9.42578125" style="23" customWidth="1"/>
    <col min="15378" max="15378" width="15.140625" style="23" customWidth="1"/>
    <col min="15379" max="15379" width="9.42578125" style="23" customWidth="1"/>
    <col min="15380" max="15380" width="21.42578125" style="23" customWidth="1"/>
    <col min="15381" max="15381" width="19.85546875" style="23" customWidth="1"/>
    <col min="15382" max="15382" width="23.140625" style="23" customWidth="1"/>
    <col min="15383" max="15383" width="9.85546875" style="23" customWidth="1"/>
    <col min="15384" max="15384" width="20.140625" style="23" customWidth="1"/>
    <col min="15385" max="15385" width="25.42578125" style="23" customWidth="1"/>
    <col min="15386" max="15386" width="24.42578125" style="23" customWidth="1"/>
    <col min="15387" max="15387" width="14" style="23" customWidth="1"/>
    <col min="15388" max="15388" width="18" style="23" customWidth="1"/>
    <col min="15389" max="15389" width="53" style="23" customWidth="1"/>
    <col min="15390" max="15613" width="9.140625" style="23"/>
    <col min="15614" max="15614" width="6.140625" style="23" customWidth="1"/>
    <col min="15615" max="15615" width="32.140625" style="23" customWidth="1"/>
    <col min="15616" max="15616" width="8.85546875" style="23" customWidth="1"/>
    <col min="15617" max="15617" width="6.5703125" style="23" customWidth="1"/>
    <col min="15618" max="15618" width="14.140625" style="23" customWidth="1"/>
    <col min="15619" max="15619" width="10.42578125" style="23" customWidth="1"/>
    <col min="15620" max="15620" width="12.28515625" style="23" customWidth="1"/>
    <col min="15621" max="15623" width="14.85546875" style="23" customWidth="1"/>
    <col min="15624" max="15625" width="12.5703125" style="23" customWidth="1"/>
    <col min="15626" max="15626" width="16.140625" style="23" customWidth="1"/>
    <col min="15627" max="15627" width="17.140625" style="23" customWidth="1"/>
    <col min="15628" max="15628" width="13.28515625" style="23" customWidth="1"/>
    <col min="15629" max="15629" width="22.28515625" style="23" customWidth="1"/>
    <col min="15630" max="15630" width="22" style="23" customWidth="1"/>
    <col min="15631" max="15631" width="23.140625" style="23" customWidth="1"/>
    <col min="15632" max="15632" width="13.140625" style="23" customWidth="1"/>
    <col min="15633" max="15633" width="9.42578125" style="23" customWidth="1"/>
    <col min="15634" max="15634" width="15.140625" style="23" customWidth="1"/>
    <col min="15635" max="15635" width="9.42578125" style="23" customWidth="1"/>
    <col min="15636" max="15636" width="21.42578125" style="23" customWidth="1"/>
    <col min="15637" max="15637" width="19.85546875" style="23" customWidth="1"/>
    <col min="15638" max="15638" width="23.140625" style="23" customWidth="1"/>
    <col min="15639" max="15639" width="9.85546875" style="23" customWidth="1"/>
    <col min="15640" max="15640" width="20.140625" style="23" customWidth="1"/>
    <col min="15641" max="15641" width="25.42578125" style="23" customWidth="1"/>
    <col min="15642" max="15642" width="24.42578125" style="23" customWidth="1"/>
    <col min="15643" max="15643" width="14" style="23" customWidth="1"/>
    <col min="15644" max="15644" width="18" style="23" customWidth="1"/>
    <col min="15645" max="15645" width="53" style="23" customWidth="1"/>
    <col min="15646" max="15869" width="9.140625" style="23"/>
    <col min="15870" max="15870" width="6.140625" style="23" customWidth="1"/>
    <col min="15871" max="15871" width="32.140625" style="23" customWidth="1"/>
    <col min="15872" max="15872" width="8.85546875" style="23" customWidth="1"/>
    <col min="15873" max="15873" width="6.5703125" style="23" customWidth="1"/>
    <col min="15874" max="15874" width="14.140625" style="23" customWidth="1"/>
    <col min="15875" max="15875" width="10.42578125" style="23" customWidth="1"/>
    <col min="15876" max="15876" width="12.28515625" style="23" customWidth="1"/>
    <col min="15877" max="15879" width="14.85546875" style="23" customWidth="1"/>
    <col min="15880" max="15881" width="12.5703125" style="23" customWidth="1"/>
    <col min="15882" max="15882" width="16.140625" style="23" customWidth="1"/>
    <col min="15883" max="15883" width="17.140625" style="23" customWidth="1"/>
    <col min="15884" max="15884" width="13.28515625" style="23" customWidth="1"/>
    <col min="15885" max="15885" width="22.28515625" style="23" customWidth="1"/>
    <col min="15886" max="15886" width="22" style="23" customWidth="1"/>
    <col min="15887" max="15887" width="23.140625" style="23" customWidth="1"/>
    <col min="15888" max="15888" width="13.140625" style="23" customWidth="1"/>
    <col min="15889" max="15889" width="9.42578125" style="23" customWidth="1"/>
    <col min="15890" max="15890" width="15.140625" style="23" customWidth="1"/>
    <col min="15891" max="15891" width="9.42578125" style="23" customWidth="1"/>
    <col min="15892" max="15892" width="21.42578125" style="23" customWidth="1"/>
    <col min="15893" max="15893" width="19.85546875" style="23" customWidth="1"/>
    <col min="15894" max="15894" width="23.140625" style="23" customWidth="1"/>
    <col min="15895" max="15895" width="9.85546875" style="23" customWidth="1"/>
    <col min="15896" max="15896" width="20.140625" style="23" customWidth="1"/>
    <col min="15897" max="15897" width="25.42578125" style="23" customWidth="1"/>
    <col min="15898" max="15898" width="24.42578125" style="23" customWidth="1"/>
    <col min="15899" max="15899" width="14" style="23" customWidth="1"/>
    <col min="15900" max="15900" width="18" style="23" customWidth="1"/>
    <col min="15901" max="15901" width="53" style="23" customWidth="1"/>
    <col min="15902" max="16125" width="9.140625" style="23"/>
    <col min="16126" max="16126" width="6.140625" style="23" customWidth="1"/>
    <col min="16127" max="16127" width="32.140625" style="23" customWidth="1"/>
    <col min="16128" max="16128" width="8.85546875" style="23" customWidth="1"/>
    <col min="16129" max="16129" width="6.5703125" style="23" customWidth="1"/>
    <col min="16130" max="16130" width="14.140625" style="23" customWidth="1"/>
    <col min="16131" max="16131" width="10.42578125" style="23" customWidth="1"/>
    <col min="16132" max="16132" width="12.28515625" style="23" customWidth="1"/>
    <col min="16133" max="16135" width="14.85546875" style="23" customWidth="1"/>
    <col min="16136" max="16137" width="12.5703125" style="23" customWidth="1"/>
    <col min="16138" max="16138" width="16.140625" style="23" customWidth="1"/>
    <col min="16139" max="16139" width="17.140625" style="23" customWidth="1"/>
    <col min="16140" max="16140" width="13.28515625" style="23" customWidth="1"/>
    <col min="16141" max="16141" width="22.28515625" style="23" customWidth="1"/>
    <col min="16142" max="16142" width="22" style="23" customWidth="1"/>
    <col min="16143" max="16143" width="23.140625" style="23" customWidth="1"/>
    <col min="16144" max="16144" width="13.140625" style="23" customWidth="1"/>
    <col min="16145" max="16145" width="9.42578125" style="23" customWidth="1"/>
    <col min="16146" max="16146" width="15.140625" style="23" customWidth="1"/>
    <col min="16147" max="16147" width="9.42578125" style="23" customWidth="1"/>
    <col min="16148" max="16148" width="21.42578125" style="23" customWidth="1"/>
    <col min="16149" max="16149" width="19.85546875" style="23" customWidth="1"/>
    <col min="16150" max="16150" width="23.140625" style="23" customWidth="1"/>
    <col min="16151" max="16151" width="9.85546875" style="23" customWidth="1"/>
    <col min="16152" max="16152" width="20.140625" style="23" customWidth="1"/>
    <col min="16153" max="16153" width="25.42578125" style="23" customWidth="1"/>
    <col min="16154" max="16154" width="24.42578125" style="23" customWidth="1"/>
    <col min="16155" max="16155" width="14" style="23" customWidth="1"/>
    <col min="16156" max="16156" width="18" style="23" customWidth="1"/>
    <col min="16157" max="16157" width="53" style="23" customWidth="1"/>
    <col min="16158" max="16384" width="9.140625" style="23"/>
  </cols>
  <sheetData>
    <row r="1" spans="1:28" ht="26.45" customHeight="1">
      <c r="A1" s="269" t="s">
        <v>90</v>
      </c>
      <c r="B1" s="269"/>
      <c r="C1" s="269"/>
      <c r="D1" s="269"/>
      <c r="E1" s="269"/>
      <c r="F1" s="269"/>
      <c r="G1" s="269"/>
      <c r="H1" s="269"/>
      <c r="I1" s="269"/>
      <c r="J1" s="269"/>
      <c r="K1" s="269"/>
      <c r="L1" s="269"/>
      <c r="M1" s="269"/>
      <c r="N1" s="269"/>
      <c r="O1" s="269"/>
      <c r="P1" s="269"/>
      <c r="Q1" s="269"/>
      <c r="R1" s="269"/>
      <c r="S1" s="269"/>
      <c r="T1" s="269"/>
      <c r="U1" s="269"/>
      <c r="V1" s="269"/>
      <c r="W1" s="269"/>
      <c r="X1" s="269"/>
      <c r="Y1" s="269"/>
      <c r="Z1" s="269"/>
      <c r="AA1" s="269"/>
      <c r="AB1" s="85"/>
    </row>
    <row r="2" spans="1:28" ht="32.25" customHeight="1">
      <c r="A2" s="270" t="s">
        <v>40</v>
      </c>
      <c r="B2" s="270"/>
      <c r="C2" s="270"/>
      <c r="D2" s="270"/>
      <c r="E2" s="270"/>
      <c r="F2" s="270"/>
      <c r="G2" s="270"/>
      <c r="H2" s="270"/>
      <c r="I2" s="270"/>
      <c r="J2" s="270"/>
      <c r="K2" s="270"/>
      <c r="L2" s="270"/>
      <c r="M2" s="270"/>
      <c r="N2" s="270"/>
      <c r="O2" s="270"/>
      <c r="P2" s="270"/>
      <c r="Q2" s="270"/>
      <c r="R2" s="270"/>
      <c r="S2" s="270"/>
      <c r="T2" s="270"/>
      <c r="U2" s="270"/>
      <c r="V2" s="270"/>
      <c r="W2" s="270"/>
      <c r="X2" s="270"/>
      <c r="Y2" s="270"/>
      <c r="Z2" s="270"/>
      <c r="AA2" s="270"/>
      <c r="AB2" s="86"/>
    </row>
    <row r="3" spans="1:28" ht="32.25" customHeight="1">
      <c r="A3" s="270" t="s">
        <v>39</v>
      </c>
      <c r="B3" s="270"/>
      <c r="C3" s="270"/>
      <c r="D3" s="270"/>
      <c r="E3" s="270"/>
      <c r="F3" s="270"/>
      <c r="G3" s="270"/>
      <c r="H3" s="270"/>
      <c r="I3" s="270"/>
      <c r="J3" s="270"/>
      <c r="K3" s="270"/>
      <c r="L3" s="270"/>
      <c r="M3" s="270"/>
      <c r="N3" s="270"/>
      <c r="O3" s="270"/>
      <c r="P3" s="270"/>
      <c r="Q3" s="270"/>
      <c r="R3" s="270"/>
      <c r="S3" s="270"/>
      <c r="T3" s="270"/>
      <c r="U3" s="270"/>
      <c r="V3" s="270"/>
      <c r="W3" s="270"/>
      <c r="X3" s="270"/>
      <c r="Y3" s="270"/>
      <c r="Z3" s="270"/>
      <c r="AA3" s="270"/>
      <c r="AB3" s="86"/>
    </row>
    <row r="4" spans="1:28" ht="6" customHeight="1">
      <c r="A4" s="271"/>
      <c r="B4" s="271"/>
      <c r="C4" s="271"/>
      <c r="D4" s="271"/>
      <c r="E4" s="271"/>
      <c r="F4" s="271"/>
      <c r="G4" s="271"/>
      <c r="H4" s="271"/>
      <c r="I4" s="271"/>
      <c r="J4" s="271"/>
      <c r="K4" s="271"/>
      <c r="L4" s="271"/>
      <c r="M4" s="271"/>
      <c r="N4" s="271"/>
      <c r="O4" s="271"/>
      <c r="P4" s="271"/>
      <c r="Q4" s="271"/>
      <c r="R4" s="271"/>
      <c r="S4" s="271"/>
      <c r="T4" s="271"/>
      <c r="U4" s="271"/>
      <c r="V4" s="271"/>
      <c r="W4" s="271"/>
      <c r="X4" s="271"/>
      <c r="Y4" s="271"/>
      <c r="Z4" s="271"/>
      <c r="AA4" s="271"/>
      <c r="AB4" s="87"/>
    </row>
    <row r="5" spans="1:28" s="25" customFormat="1" ht="38.25" customHeight="1">
      <c r="A5" s="272" t="s">
        <v>0</v>
      </c>
      <c r="B5" s="273" t="s">
        <v>9</v>
      </c>
      <c r="C5" s="276" t="s">
        <v>10</v>
      </c>
      <c r="D5" s="276"/>
      <c r="E5" s="276"/>
      <c r="F5" s="276"/>
      <c r="G5" s="276"/>
      <c r="H5" s="277" t="s">
        <v>11</v>
      </c>
      <c r="I5" s="277" t="s">
        <v>87</v>
      </c>
      <c r="J5" s="279"/>
      <c r="K5" s="272" t="s">
        <v>12</v>
      </c>
      <c r="L5" s="261" t="s">
        <v>13</v>
      </c>
      <c r="M5" s="264" t="s">
        <v>14</v>
      </c>
      <c r="N5" s="265"/>
      <c r="O5" s="268" t="s">
        <v>15</v>
      </c>
      <c r="P5" s="268"/>
      <c r="Q5" s="268"/>
      <c r="R5" s="268"/>
      <c r="S5" s="268"/>
      <c r="T5" s="268"/>
      <c r="U5" s="268" t="s">
        <v>16</v>
      </c>
      <c r="V5" s="268"/>
      <c r="W5" s="268"/>
      <c r="X5" s="268"/>
      <c r="Y5" s="281" t="s">
        <v>17</v>
      </c>
      <c r="Z5" s="282" t="s">
        <v>18</v>
      </c>
      <c r="AA5" s="281" t="s">
        <v>2</v>
      </c>
      <c r="AB5" s="24"/>
    </row>
    <row r="6" spans="1:28" s="25" customFormat="1" ht="57.75" customHeight="1">
      <c r="A6" s="272"/>
      <c r="B6" s="274"/>
      <c r="C6" s="276"/>
      <c r="D6" s="276"/>
      <c r="E6" s="276"/>
      <c r="F6" s="276"/>
      <c r="G6" s="276"/>
      <c r="H6" s="278"/>
      <c r="I6" s="278"/>
      <c r="J6" s="280"/>
      <c r="K6" s="272"/>
      <c r="L6" s="262"/>
      <c r="M6" s="266"/>
      <c r="N6" s="267"/>
      <c r="O6" s="268"/>
      <c r="P6" s="268"/>
      <c r="Q6" s="268"/>
      <c r="R6" s="268"/>
      <c r="S6" s="268"/>
      <c r="T6" s="268"/>
      <c r="U6" s="268"/>
      <c r="V6" s="268"/>
      <c r="W6" s="268"/>
      <c r="X6" s="268"/>
      <c r="Y6" s="281"/>
      <c r="Z6" s="283"/>
      <c r="AA6" s="281"/>
      <c r="AB6" s="24"/>
    </row>
    <row r="7" spans="1:28" s="25" customFormat="1" ht="251.45" customHeight="1">
      <c r="A7" s="272"/>
      <c r="B7" s="275"/>
      <c r="C7" s="89" t="s">
        <v>19</v>
      </c>
      <c r="D7" s="89" t="s">
        <v>20</v>
      </c>
      <c r="E7" s="89" t="s">
        <v>44</v>
      </c>
      <c r="F7" s="89" t="s">
        <v>1</v>
      </c>
      <c r="G7" s="89" t="s">
        <v>6</v>
      </c>
      <c r="H7" s="91" t="s">
        <v>88</v>
      </c>
      <c r="I7" s="26" t="s">
        <v>88</v>
      </c>
      <c r="J7" s="26" t="s">
        <v>102</v>
      </c>
      <c r="K7" s="272"/>
      <c r="L7" s="263"/>
      <c r="M7" s="90" t="s">
        <v>21</v>
      </c>
      <c r="N7" s="27" t="s">
        <v>22</v>
      </c>
      <c r="O7" s="92" t="s">
        <v>23</v>
      </c>
      <c r="P7" s="92" t="s">
        <v>24</v>
      </c>
      <c r="Q7" s="92" t="s">
        <v>25</v>
      </c>
      <c r="R7" s="28" t="s">
        <v>26</v>
      </c>
      <c r="S7" s="84" t="s">
        <v>27</v>
      </c>
      <c r="T7" s="84" t="s">
        <v>28</v>
      </c>
      <c r="U7" s="84" t="s">
        <v>29</v>
      </c>
      <c r="V7" s="84" t="s">
        <v>45</v>
      </c>
      <c r="W7" s="92" t="s">
        <v>30</v>
      </c>
      <c r="X7" s="29" t="s">
        <v>31</v>
      </c>
      <c r="Y7" s="281"/>
      <c r="Z7" s="284"/>
      <c r="AA7" s="281"/>
      <c r="AB7" s="24"/>
    </row>
    <row r="8" spans="1:28" s="33" customFormat="1" ht="41.45" customHeight="1">
      <c r="A8" s="30">
        <v>1</v>
      </c>
      <c r="B8" s="30">
        <v>2</v>
      </c>
      <c r="C8" s="30">
        <v>3</v>
      </c>
      <c r="D8" s="30">
        <v>4</v>
      </c>
      <c r="E8" s="30">
        <v>5</v>
      </c>
      <c r="F8" s="30">
        <v>6</v>
      </c>
      <c r="G8" s="30">
        <v>7</v>
      </c>
      <c r="H8" s="30">
        <v>8</v>
      </c>
      <c r="I8" s="31"/>
      <c r="J8" s="31"/>
      <c r="K8" s="30">
        <v>13</v>
      </c>
      <c r="L8" s="30">
        <v>14</v>
      </c>
      <c r="M8" s="30">
        <v>15</v>
      </c>
      <c r="N8" s="30" t="s">
        <v>32</v>
      </c>
      <c r="O8" s="30">
        <v>18</v>
      </c>
      <c r="P8" s="32">
        <v>19</v>
      </c>
      <c r="Q8" s="30">
        <v>20</v>
      </c>
      <c r="R8" s="30">
        <v>21</v>
      </c>
      <c r="S8" s="30">
        <v>22</v>
      </c>
      <c r="T8" s="30" t="s">
        <v>33</v>
      </c>
      <c r="U8" s="30" t="s">
        <v>34</v>
      </c>
      <c r="V8" s="30" t="s">
        <v>143</v>
      </c>
      <c r="W8" s="32">
        <v>26</v>
      </c>
      <c r="X8" s="30" t="s">
        <v>35</v>
      </c>
      <c r="Y8" s="30" t="s">
        <v>36</v>
      </c>
      <c r="Z8" s="30" t="s">
        <v>37</v>
      </c>
      <c r="AA8" s="30">
        <v>30</v>
      </c>
    </row>
    <row r="9" spans="1:28" s="33" customFormat="1" ht="55.5" customHeight="1">
      <c r="A9" s="88" t="s">
        <v>3</v>
      </c>
      <c r="B9" s="258"/>
      <c r="C9" s="259"/>
      <c r="D9" s="259"/>
      <c r="E9" s="259"/>
      <c r="F9" s="259"/>
      <c r="G9" s="260"/>
      <c r="H9" s="34">
        <f>SUM(H10:H65)</f>
        <v>4567.1999999999989</v>
      </c>
      <c r="I9" s="34">
        <f>SUM(I10:I65)</f>
        <v>0</v>
      </c>
      <c r="J9" s="34">
        <f>SUM(J10:J65)</f>
        <v>0</v>
      </c>
      <c r="K9" s="34">
        <f>SUM(K10:K65)</f>
        <v>4567.1999999999989</v>
      </c>
      <c r="L9" s="34">
        <f>SUM(L10:L65)</f>
        <v>4567.1999999999989</v>
      </c>
      <c r="M9" s="34"/>
      <c r="N9" s="35">
        <f>SUM(N10:N44)</f>
        <v>151488000</v>
      </c>
      <c r="O9" s="34">
        <f>SUM(O10:O38)</f>
        <v>0</v>
      </c>
      <c r="P9" s="34"/>
      <c r="Q9" s="34">
        <f>SUM(Q10:Q38)</f>
        <v>0</v>
      </c>
      <c r="R9" s="34"/>
      <c r="S9" s="34"/>
      <c r="T9" s="35">
        <f>SUM(T10:T83)</f>
        <v>317004110</v>
      </c>
      <c r="U9" s="35">
        <f>SUM(U10:U83)</f>
        <v>54716000</v>
      </c>
      <c r="V9" s="35">
        <f>SUM(V10:V83)</f>
        <v>984888000</v>
      </c>
      <c r="W9" s="35">
        <f>SUM(W10:W83)</f>
        <v>0</v>
      </c>
      <c r="X9" s="35">
        <f>SUM(X10:X83)</f>
        <v>0</v>
      </c>
      <c r="Y9" s="35">
        <f>SUM(Y10:Y121)</f>
        <v>2020097806</v>
      </c>
      <c r="Z9" s="35">
        <f>SUM(Z10:Z121)</f>
        <v>2017447806</v>
      </c>
      <c r="AA9" s="36"/>
      <c r="AB9" s="37"/>
    </row>
    <row r="10" spans="1:28" s="21" customFormat="1" ht="68.45" customHeight="1">
      <c r="A10" s="1">
        <v>1</v>
      </c>
      <c r="B10" s="2" t="s">
        <v>92</v>
      </c>
      <c r="C10" s="3">
        <v>81</v>
      </c>
      <c r="D10" s="3">
        <v>37</v>
      </c>
      <c r="E10" s="4">
        <v>10.1</v>
      </c>
      <c r="F10" s="3" t="s">
        <v>4</v>
      </c>
      <c r="G10" s="5" t="s">
        <v>8</v>
      </c>
      <c r="H10" s="6">
        <v>15.1</v>
      </c>
      <c r="I10" s="7"/>
      <c r="J10" s="7"/>
      <c r="K10" s="6">
        <f t="shared" ref="K10:K44" si="0">SUM(H10:J10)</f>
        <v>15.1</v>
      </c>
      <c r="L10" s="8">
        <f>SUM(K10:K12)</f>
        <v>312</v>
      </c>
      <c r="M10" s="9">
        <v>60000</v>
      </c>
      <c r="N10" s="10">
        <f t="shared" ref="N10:N37" si="1">K10*M10</f>
        <v>906000</v>
      </c>
      <c r="O10" s="11" t="s">
        <v>38</v>
      </c>
      <c r="P10" s="12">
        <f>K10</f>
        <v>15.1</v>
      </c>
      <c r="Q10" s="13" t="s">
        <v>43</v>
      </c>
      <c r="R10" s="14">
        <v>9500</v>
      </c>
      <c r="S10" s="15">
        <v>1</v>
      </c>
      <c r="T10" s="16">
        <f t="shared" ref="T10:T37" si="2">P10*R10*S10</f>
        <v>143450</v>
      </c>
      <c r="U10" s="17">
        <f t="shared" ref="U10:U37" si="3">K10*10000</f>
        <v>151000</v>
      </c>
      <c r="V10" s="17">
        <f>K10*M10*3</f>
        <v>2718000</v>
      </c>
      <c r="W10" s="5"/>
      <c r="X10" s="18">
        <f t="shared" ref="X10:X37" si="4">W10*3500000</f>
        <v>0</v>
      </c>
      <c r="Y10" s="17">
        <f t="shared" ref="Y10:Y44" si="5">N10+T10+U10+V10</f>
        <v>3918450</v>
      </c>
      <c r="Z10" s="19">
        <f>SUM(Y10:Y12)</f>
        <v>80964000</v>
      </c>
      <c r="AA10" s="80"/>
      <c r="AB10" s="20"/>
    </row>
    <row r="11" spans="1:28" s="56" customFormat="1" ht="68.45" customHeight="1">
      <c r="A11" s="1">
        <v>1</v>
      </c>
      <c r="B11" s="2" t="s">
        <v>92</v>
      </c>
      <c r="C11" s="3">
        <v>78</v>
      </c>
      <c r="D11" s="3">
        <v>37</v>
      </c>
      <c r="E11" s="4">
        <v>142</v>
      </c>
      <c r="F11" s="3" t="s">
        <v>4</v>
      </c>
      <c r="G11" s="5" t="s">
        <v>8</v>
      </c>
      <c r="H11" s="6">
        <v>142</v>
      </c>
      <c r="I11" s="7"/>
      <c r="J11" s="7"/>
      <c r="K11" s="6">
        <f t="shared" si="0"/>
        <v>142</v>
      </c>
      <c r="L11" s="38"/>
      <c r="M11" s="9">
        <v>60000</v>
      </c>
      <c r="N11" s="10">
        <f t="shared" si="1"/>
        <v>8520000</v>
      </c>
      <c r="O11" s="11" t="s">
        <v>38</v>
      </c>
      <c r="P11" s="12">
        <f t="shared" ref="P11:P37" si="6">K11</f>
        <v>142</v>
      </c>
      <c r="Q11" s="13" t="s">
        <v>43</v>
      </c>
      <c r="R11" s="14">
        <v>9500</v>
      </c>
      <c r="S11" s="15">
        <v>1</v>
      </c>
      <c r="T11" s="16">
        <f t="shared" si="2"/>
        <v>1349000</v>
      </c>
      <c r="U11" s="17">
        <f t="shared" si="3"/>
        <v>1420000</v>
      </c>
      <c r="V11" s="17">
        <f>K11*M11*3</f>
        <v>25560000</v>
      </c>
      <c r="W11" s="5"/>
      <c r="X11" s="18">
        <f t="shared" si="4"/>
        <v>0</v>
      </c>
      <c r="Y11" s="17">
        <f t="shared" si="5"/>
        <v>36849000</v>
      </c>
      <c r="Z11" s="82"/>
      <c r="AA11" s="3"/>
      <c r="AB11" s="55"/>
    </row>
    <row r="12" spans="1:28" s="21" customFormat="1" ht="68.45" customHeight="1">
      <c r="A12" s="1">
        <v>1</v>
      </c>
      <c r="B12" s="2" t="s">
        <v>92</v>
      </c>
      <c r="C12" s="80">
        <v>77</v>
      </c>
      <c r="D12" s="80">
        <v>37</v>
      </c>
      <c r="E12" s="58">
        <v>154.9</v>
      </c>
      <c r="F12" s="3" t="s">
        <v>4</v>
      </c>
      <c r="G12" s="5" t="s">
        <v>8</v>
      </c>
      <c r="H12" s="60">
        <v>154.9</v>
      </c>
      <c r="I12" s="61"/>
      <c r="J12" s="61"/>
      <c r="K12" s="6">
        <f t="shared" si="0"/>
        <v>154.9</v>
      </c>
      <c r="L12" s="22"/>
      <c r="M12" s="62">
        <v>60000</v>
      </c>
      <c r="N12" s="63">
        <f t="shared" si="1"/>
        <v>9294000</v>
      </c>
      <c r="O12" s="11" t="s">
        <v>38</v>
      </c>
      <c r="P12" s="65">
        <f t="shared" si="6"/>
        <v>154.9</v>
      </c>
      <c r="Q12" s="66" t="s">
        <v>43</v>
      </c>
      <c r="R12" s="14">
        <v>9500</v>
      </c>
      <c r="S12" s="68">
        <v>1</v>
      </c>
      <c r="T12" s="69">
        <f t="shared" si="2"/>
        <v>1471550</v>
      </c>
      <c r="U12" s="70">
        <f t="shared" si="3"/>
        <v>1549000</v>
      </c>
      <c r="V12" s="70">
        <f t="shared" ref="V12:V37" si="7">K12*M12*3</f>
        <v>27882000</v>
      </c>
      <c r="W12" s="59"/>
      <c r="X12" s="71">
        <f t="shared" si="4"/>
        <v>0</v>
      </c>
      <c r="Y12" s="70">
        <f t="shared" si="5"/>
        <v>40196550</v>
      </c>
      <c r="Z12" s="83"/>
      <c r="AA12" s="80"/>
      <c r="AB12" s="20"/>
    </row>
    <row r="13" spans="1:28" s="79" customFormat="1" ht="68.45" customHeight="1">
      <c r="A13" s="1">
        <v>2</v>
      </c>
      <c r="B13" s="2" t="s">
        <v>93</v>
      </c>
      <c r="C13" s="3">
        <v>84</v>
      </c>
      <c r="D13" s="3">
        <v>37</v>
      </c>
      <c r="E13" s="4">
        <v>93.1</v>
      </c>
      <c r="F13" s="3" t="s">
        <v>4</v>
      </c>
      <c r="G13" s="5" t="s">
        <v>8</v>
      </c>
      <c r="H13" s="6">
        <v>50.4</v>
      </c>
      <c r="I13" s="7"/>
      <c r="J13" s="7"/>
      <c r="K13" s="6">
        <f t="shared" si="0"/>
        <v>50.4</v>
      </c>
      <c r="L13" s="77">
        <f>K13</f>
        <v>50.4</v>
      </c>
      <c r="M13" s="9">
        <v>60000</v>
      </c>
      <c r="N13" s="10">
        <f t="shared" si="1"/>
        <v>3024000</v>
      </c>
      <c r="O13" s="11"/>
      <c r="P13" s="12">
        <f t="shared" si="6"/>
        <v>50.4</v>
      </c>
      <c r="Q13" s="13" t="s">
        <v>43</v>
      </c>
      <c r="R13" s="14">
        <v>0</v>
      </c>
      <c r="S13" s="15">
        <v>1</v>
      </c>
      <c r="T13" s="16">
        <f t="shared" si="2"/>
        <v>0</v>
      </c>
      <c r="U13" s="17">
        <f t="shared" si="3"/>
        <v>504000</v>
      </c>
      <c r="V13" s="17">
        <f t="shared" si="7"/>
        <v>9072000</v>
      </c>
      <c r="W13" s="5"/>
      <c r="X13" s="18">
        <f t="shared" si="4"/>
        <v>0</v>
      </c>
      <c r="Y13" s="17">
        <f t="shared" si="5"/>
        <v>12600000</v>
      </c>
      <c r="Z13" s="74">
        <f>SUM(X13:Y13)</f>
        <v>12600000</v>
      </c>
      <c r="AA13" s="3"/>
      <c r="AB13" s="78"/>
    </row>
    <row r="14" spans="1:28" s="79" customFormat="1" ht="68.45" customHeight="1">
      <c r="A14" s="1">
        <v>3</v>
      </c>
      <c r="B14" s="2" t="s">
        <v>94</v>
      </c>
      <c r="C14" s="3">
        <v>84</v>
      </c>
      <c r="D14" s="3">
        <v>37</v>
      </c>
      <c r="E14" s="4">
        <v>93.1</v>
      </c>
      <c r="F14" s="3" t="s">
        <v>4</v>
      </c>
      <c r="G14" s="5" t="s">
        <v>8</v>
      </c>
      <c r="H14" s="6">
        <v>15.4</v>
      </c>
      <c r="I14" s="7"/>
      <c r="J14" s="7"/>
      <c r="K14" s="6">
        <f t="shared" si="0"/>
        <v>15.4</v>
      </c>
      <c r="L14" s="8">
        <f>SUM(K14:K16)</f>
        <v>64.8</v>
      </c>
      <c r="M14" s="9">
        <v>60000</v>
      </c>
      <c r="N14" s="10">
        <f t="shared" si="1"/>
        <v>924000</v>
      </c>
      <c r="O14" s="11"/>
      <c r="P14" s="12">
        <f t="shared" si="6"/>
        <v>15.4</v>
      </c>
      <c r="Q14" s="13" t="s">
        <v>43</v>
      </c>
      <c r="R14" s="14">
        <v>0</v>
      </c>
      <c r="S14" s="15">
        <v>1</v>
      </c>
      <c r="T14" s="16">
        <f t="shared" si="2"/>
        <v>0</v>
      </c>
      <c r="U14" s="17">
        <f t="shared" si="3"/>
        <v>154000</v>
      </c>
      <c r="V14" s="17">
        <f t="shared" si="7"/>
        <v>2772000</v>
      </c>
      <c r="W14" s="5"/>
      <c r="X14" s="18">
        <f t="shared" si="4"/>
        <v>0</v>
      </c>
      <c r="Y14" s="17">
        <f t="shared" si="5"/>
        <v>3850000</v>
      </c>
      <c r="Z14" s="19">
        <f>SUM(Y14:Y16)</f>
        <v>16200000</v>
      </c>
      <c r="AA14" s="3"/>
      <c r="AB14" s="78"/>
    </row>
    <row r="15" spans="1:28" s="79" customFormat="1" ht="68.45" customHeight="1">
      <c r="A15" s="1">
        <v>3</v>
      </c>
      <c r="B15" s="2" t="s">
        <v>94</v>
      </c>
      <c r="C15" s="3">
        <v>85</v>
      </c>
      <c r="D15" s="3">
        <v>37</v>
      </c>
      <c r="E15" s="4">
        <v>48.2</v>
      </c>
      <c r="F15" s="3" t="s">
        <v>4</v>
      </c>
      <c r="G15" s="5" t="s">
        <v>8</v>
      </c>
      <c r="H15" s="6">
        <v>48.2</v>
      </c>
      <c r="I15" s="7"/>
      <c r="J15" s="7"/>
      <c r="K15" s="6">
        <f t="shared" si="0"/>
        <v>48.2</v>
      </c>
      <c r="L15" s="38"/>
      <c r="M15" s="9">
        <v>60000</v>
      </c>
      <c r="N15" s="10">
        <f t="shared" si="1"/>
        <v>2892000</v>
      </c>
      <c r="O15" s="11"/>
      <c r="P15" s="12">
        <f t="shared" si="6"/>
        <v>48.2</v>
      </c>
      <c r="Q15" s="13" t="s">
        <v>43</v>
      </c>
      <c r="R15" s="14">
        <v>0</v>
      </c>
      <c r="S15" s="15">
        <v>1</v>
      </c>
      <c r="T15" s="16">
        <f t="shared" si="2"/>
        <v>0</v>
      </c>
      <c r="U15" s="17">
        <f t="shared" si="3"/>
        <v>482000</v>
      </c>
      <c r="V15" s="17">
        <f t="shared" si="7"/>
        <v>8676000</v>
      </c>
      <c r="W15" s="5"/>
      <c r="X15" s="18">
        <f t="shared" si="4"/>
        <v>0</v>
      </c>
      <c r="Y15" s="17">
        <f t="shared" si="5"/>
        <v>12050000</v>
      </c>
      <c r="Z15" s="82"/>
      <c r="AA15" s="3"/>
      <c r="AB15" s="78"/>
    </row>
    <row r="16" spans="1:28" s="79" customFormat="1" ht="68.45" customHeight="1">
      <c r="A16" s="1">
        <v>3</v>
      </c>
      <c r="B16" s="2" t="s">
        <v>94</v>
      </c>
      <c r="C16" s="3">
        <v>87</v>
      </c>
      <c r="D16" s="3">
        <v>37</v>
      </c>
      <c r="E16" s="4">
        <v>132.9</v>
      </c>
      <c r="F16" s="3" t="s">
        <v>4</v>
      </c>
      <c r="G16" s="5" t="s">
        <v>8</v>
      </c>
      <c r="H16" s="6">
        <v>1.2</v>
      </c>
      <c r="I16" s="7"/>
      <c r="J16" s="7"/>
      <c r="K16" s="6">
        <f t="shared" si="0"/>
        <v>1.2</v>
      </c>
      <c r="L16" s="22"/>
      <c r="M16" s="9">
        <v>60000</v>
      </c>
      <c r="N16" s="10">
        <f t="shared" si="1"/>
        <v>72000</v>
      </c>
      <c r="O16" s="11"/>
      <c r="P16" s="12">
        <f t="shared" si="6"/>
        <v>1.2</v>
      </c>
      <c r="Q16" s="13" t="s">
        <v>43</v>
      </c>
      <c r="R16" s="14">
        <v>0</v>
      </c>
      <c r="S16" s="15">
        <v>1</v>
      </c>
      <c r="T16" s="16">
        <f t="shared" si="2"/>
        <v>0</v>
      </c>
      <c r="U16" s="17">
        <f t="shared" si="3"/>
        <v>12000</v>
      </c>
      <c r="V16" s="17">
        <f t="shared" si="7"/>
        <v>216000</v>
      </c>
      <c r="W16" s="5"/>
      <c r="X16" s="18">
        <f t="shared" si="4"/>
        <v>0</v>
      </c>
      <c r="Y16" s="17">
        <f t="shared" si="5"/>
        <v>300000</v>
      </c>
      <c r="Z16" s="83"/>
      <c r="AA16" s="3"/>
      <c r="AB16" s="78"/>
    </row>
    <row r="17" spans="1:28" s="21" customFormat="1" ht="68.45" customHeight="1">
      <c r="A17" s="1">
        <v>4</v>
      </c>
      <c r="B17" s="2" t="s">
        <v>95</v>
      </c>
      <c r="C17" s="3">
        <v>57</v>
      </c>
      <c r="D17" s="3">
        <v>38</v>
      </c>
      <c r="E17" s="4">
        <v>10649.2</v>
      </c>
      <c r="F17" s="3" t="s">
        <v>5</v>
      </c>
      <c r="G17" s="5" t="s">
        <v>7</v>
      </c>
      <c r="H17" s="6">
        <v>228</v>
      </c>
      <c r="I17" s="7"/>
      <c r="J17" s="7"/>
      <c r="K17" s="6">
        <f t="shared" si="0"/>
        <v>228</v>
      </c>
      <c r="L17" s="8">
        <f>SUM(K17:K18)</f>
        <v>252</v>
      </c>
      <c r="M17" s="9">
        <v>60000</v>
      </c>
      <c r="N17" s="10">
        <f t="shared" si="1"/>
        <v>13680000</v>
      </c>
      <c r="O17" s="11"/>
      <c r="P17" s="12">
        <f t="shared" si="6"/>
        <v>228</v>
      </c>
      <c r="Q17" s="13" t="s">
        <v>43</v>
      </c>
      <c r="R17" s="14">
        <v>0</v>
      </c>
      <c r="S17" s="15">
        <v>1</v>
      </c>
      <c r="T17" s="16">
        <f t="shared" si="2"/>
        <v>0</v>
      </c>
      <c r="U17" s="17">
        <f t="shared" si="3"/>
        <v>2280000</v>
      </c>
      <c r="V17" s="17">
        <f t="shared" si="7"/>
        <v>41040000</v>
      </c>
      <c r="W17" s="5"/>
      <c r="X17" s="18">
        <f t="shared" si="4"/>
        <v>0</v>
      </c>
      <c r="Y17" s="17">
        <f t="shared" si="5"/>
        <v>57000000</v>
      </c>
      <c r="Z17" s="19">
        <f>SUM(Y17:Y18)</f>
        <v>63000000</v>
      </c>
      <c r="AA17" s="3"/>
      <c r="AB17" s="20"/>
    </row>
    <row r="18" spans="1:28" s="21" customFormat="1" ht="68.45" customHeight="1">
      <c r="A18" s="1">
        <v>4</v>
      </c>
      <c r="B18" s="2" t="s">
        <v>95</v>
      </c>
      <c r="C18" s="3">
        <v>87</v>
      </c>
      <c r="D18" s="3">
        <v>37</v>
      </c>
      <c r="E18" s="4">
        <v>132.9</v>
      </c>
      <c r="F18" s="3" t="s">
        <v>4</v>
      </c>
      <c r="G18" s="5" t="s">
        <v>8</v>
      </c>
      <c r="H18" s="6">
        <v>24</v>
      </c>
      <c r="I18" s="7"/>
      <c r="J18" s="7"/>
      <c r="K18" s="6">
        <f t="shared" si="0"/>
        <v>24</v>
      </c>
      <c r="L18" s="22"/>
      <c r="M18" s="9">
        <v>60000</v>
      </c>
      <c r="N18" s="10">
        <f t="shared" si="1"/>
        <v>1440000</v>
      </c>
      <c r="O18" s="11"/>
      <c r="P18" s="12">
        <f t="shared" si="6"/>
        <v>24</v>
      </c>
      <c r="Q18" s="13" t="s">
        <v>43</v>
      </c>
      <c r="R18" s="14">
        <v>0</v>
      </c>
      <c r="S18" s="15">
        <v>1</v>
      </c>
      <c r="T18" s="16">
        <f t="shared" si="2"/>
        <v>0</v>
      </c>
      <c r="U18" s="17">
        <f t="shared" si="3"/>
        <v>240000</v>
      </c>
      <c r="V18" s="17">
        <f t="shared" si="7"/>
        <v>4320000</v>
      </c>
      <c r="W18" s="5"/>
      <c r="X18" s="18">
        <f t="shared" si="4"/>
        <v>0</v>
      </c>
      <c r="Y18" s="17">
        <f t="shared" si="5"/>
        <v>6000000</v>
      </c>
      <c r="Z18" s="83"/>
      <c r="AA18" s="3"/>
      <c r="AB18" s="20"/>
    </row>
    <row r="19" spans="1:28" s="56" customFormat="1" ht="68.45" customHeight="1">
      <c r="A19" s="1">
        <v>5</v>
      </c>
      <c r="B19" s="2" t="s">
        <v>96</v>
      </c>
      <c r="C19" s="3">
        <v>87</v>
      </c>
      <c r="D19" s="3">
        <v>37</v>
      </c>
      <c r="E19" s="4">
        <v>133.9</v>
      </c>
      <c r="F19" s="3" t="s">
        <v>4</v>
      </c>
      <c r="G19" s="5" t="s">
        <v>8</v>
      </c>
      <c r="H19" s="6">
        <v>40.5</v>
      </c>
      <c r="I19" s="7"/>
      <c r="J19" s="7"/>
      <c r="K19" s="6">
        <f t="shared" si="0"/>
        <v>40.5</v>
      </c>
      <c r="L19" s="8">
        <f>SUM(K19:K20)</f>
        <v>86.4</v>
      </c>
      <c r="M19" s="9">
        <v>60000</v>
      </c>
      <c r="N19" s="10">
        <f t="shared" si="1"/>
        <v>2430000</v>
      </c>
      <c r="O19" s="11"/>
      <c r="P19" s="12">
        <f t="shared" si="6"/>
        <v>40.5</v>
      </c>
      <c r="Q19" s="13" t="s">
        <v>43</v>
      </c>
      <c r="R19" s="14">
        <v>0</v>
      </c>
      <c r="S19" s="15">
        <v>1</v>
      </c>
      <c r="T19" s="16">
        <f t="shared" si="2"/>
        <v>0</v>
      </c>
      <c r="U19" s="17">
        <f t="shared" si="3"/>
        <v>405000</v>
      </c>
      <c r="V19" s="17">
        <f t="shared" si="7"/>
        <v>7290000</v>
      </c>
      <c r="W19" s="5"/>
      <c r="X19" s="18">
        <f t="shared" si="4"/>
        <v>0</v>
      </c>
      <c r="Y19" s="17">
        <f t="shared" si="5"/>
        <v>10125000</v>
      </c>
      <c r="Z19" s="19">
        <f>SUM(Y19:Y20)</f>
        <v>21600000</v>
      </c>
      <c r="AA19" s="3"/>
      <c r="AB19" s="55"/>
    </row>
    <row r="20" spans="1:28" s="21" customFormat="1" ht="68.45" customHeight="1">
      <c r="A20" s="1">
        <v>5</v>
      </c>
      <c r="B20" s="2" t="s">
        <v>96</v>
      </c>
      <c r="C20" s="3">
        <v>86</v>
      </c>
      <c r="D20" s="3">
        <v>37</v>
      </c>
      <c r="E20" s="4">
        <v>129.4</v>
      </c>
      <c r="F20" s="3" t="s">
        <v>4</v>
      </c>
      <c r="G20" s="5" t="s">
        <v>8</v>
      </c>
      <c r="H20" s="6">
        <v>45.9</v>
      </c>
      <c r="I20" s="7"/>
      <c r="J20" s="7"/>
      <c r="K20" s="6">
        <f t="shared" si="0"/>
        <v>45.9</v>
      </c>
      <c r="L20" s="22"/>
      <c r="M20" s="9">
        <v>60000</v>
      </c>
      <c r="N20" s="10">
        <f t="shared" si="1"/>
        <v>2754000</v>
      </c>
      <c r="O20" s="11"/>
      <c r="P20" s="12">
        <f t="shared" si="6"/>
        <v>45.9</v>
      </c>
      <c r="Q20" s="13" t="s">
        <v>43</v>
      </c>
      <c r="R20" s="14">
        <v>0</v>
      </c>
      <c r="S20" s="15">
        <v>1</v>
      </c>
      <c r="T20" s="16">
        <f t="shared" si="2"/>
        <v>0</v>
      </c>
      <c r="U20" s="17">
        <f t="shared" si="3"/>
        <v>459000</v>
      </c>
      <c r="V20" s="17">
        <f t="shared" si="7"/>
        <v>8262000</v>
      </c>
      <c r="W20" s="5"/>
      <c r="X20" s="18">
        <f t="shared" si="4"/>
        <v>0</v>
      </c>
      <c r="Y20" s="17">
        <f t="shared" si="5"/>
        <v>11475000</v>
      </c>
      <c r="Z20" s="83"/>
      <c r="AA20" s="3"/>
      <c r="AB20" s="20"/>
    </row>
    <row r="21" spans="1:28" s="21" customFormat="1" ht="68.45" customHeight="1">
      <c r="A21" s="1">
        <v>6</v>
      </c>
      <c r="B21" s="2" t="s">
        <v>144</v>
      </c>
      <c r="C21" s="3">
        <v>57</v>
      </c>
      <c r="D21" s="3">
        <v>38</v>
      </c>
      <c r="E21" s="4">
        <v>10649.2</v>
      </c>
      <c r="F21" s="3" t="s">
        <v>5</v>
      </c>
      <c r="G21" s="5" t="s">
        <v>7</v>
      </c>
      <c r="H21" s="6">
        <v>177.6</v>
      </c>
      <c r="I21" s="7"/>
      <c r="J21" s="7"/>
      <c r="K21" s="6">
        <f t="shared" si="0"/>
        <v>177.6</v>
      </c>
      <c r="L21" s="8">
        <f>SUM(K21:K22)</f>
        <v>244.8</v>
      </c>
      <c r="M21" s="9">
        <v>60000</v>
      </c>
      <c r="N21" s="10">
        <f t="shared" si="1"/>
        <v>10656000</v>
      </c>
      <c r="O21" s="11"/>
      <c r="P21" s="12">
        <f t="shared" si="6"/>
        <v>177.6</v>
      </c>
      <c r="Q21" s="13" t="s">
        <v>43</v>
      </c>
      <c r="R21" s="14">
        <v>0</v>
      </c>
      <c r="S21" s="15">
        <v>1</v>
      </c>
      <c r="T21" s="16">
        <f t="shared" si="2"/>
        <v>0</v>
      </c>
      <c r="U21" s="17">
        <f t="shared" si="3"/>
        <v>1776000</v>
      </c>
      <c r="V21" s="17">
        <f t="shared" si="7"/>
        <v>31968000</v>
      </c>
      <c r="W21" s="5"/>
      <c r="X21" s="18">
        <f t="shared" si="4"/>
        <v>0</v>
      </c>
      <c r="Y21" s="17">
        <f t="shared" si="5"/>
        <v>44400000</v>
      </c>
      <c r="Z21" s="19">
        <f>SUM(Y21:Y22)</f>
        <v>61200000</v>
      </c>
      <c r="AA21" s="3"/>
      <c r="AB21" s="20"/>
    </row>
    <row r="22" spans="1:28" s="21" customFormat="1" ht="68.45" customHeight="1">
      <c r="A22" s="1">
        <v>6</v>
      </c>
      <c r="B22" s="2" t="s">
        <v>144</v>
      </c>
      <c r="C22" s="3">
        <v>86</v>
      </c>
      <c r="D22" s="3">
        <v>37</v>
      </c>
      <c r="E22" s="4">
        <v>129.4</v>
      </c>
      <c r="F22" s="3" t="s">
        <v>4</v>
      </c>
      <c r="G22" s="5" t="s">
        <v>8</v>
      </c>
      <c r="H22" s="6">
        <v>67.2</v>
      </c>
      <c r="I22" s="7"/>
      <c r="J22" s="7"/>
      <c r="K22" s="6">
        <f t="shared" si="0"/>
        <v>67.2</v>
      </c>
      <c r="L22" s="22"/>
      <c r="M22" s="9">
        <v>60000</v>
      </c>
      <c r="N22" s="10">
        <f t="shared" si="1"/>
        <v>4032000</v>
      </c>
      <c r="O22" s="11"/>
      <c r="P22" s="12">
        <f t="shared" si="6"/>
        <v>67.2</v>
      </c>
      <c r="Q22" s="13" t="s">
        <v>43</v>
      </c>
      <c r="R22" s="14">
        <v>0</v>
      </c>
      <c r="S22" s="15">
        <v>1</v>
      </c>
      <c r="T22" s="16">
        <f t="shared" si="2"/>
        <v>0</v>
      </c>
      <c r="U22" s="17">
        <f t="shared" si="3"/>
        <v>672000</v>
      </c>
      <c r="V22" s="17">
        <f t="shared" si="7"/>
        <v>12096000</v>
      </c>
      <c r="W22" s="5"/>
      <c r="X22" s="18">
        <f t="shared" si="4"/>
        <v>0</v>
      </c>
      <c r="Y22" s="17">
        <f t="shared" si="5"/>
        <v>16800000</v>
      </c>
      <c r="Z22" s="83"/>
      <c r="AA22" s="3"/>
      <c r="AB22" s="20"/>
    </row>
    <row r="23" spans="1:28" s="21" customFormat="1" ht="68.45" customHeight="1">
      <c r="A23" s="1">
        <v>7</v>
      </c>
      <c r="B23" s="2" t="s">
        <v>97</v>
      </c>
      <c r="C23" s="3">
        <v>57</v>
      </c>
      <c r="D23" s="3">
        <v>38</v>
      </c>
      <c r="E23" s="4">
        <v>10649.2</v>
      </c>
      <c r="F23" s="3" t="s">
        <v>5</v>
      </c>
      <c r="G23" s="5" t="s">
        <v>7</v>
      </c>
      <c r="H23" s="6">
        <v>48</v>
      </c>
      <c r="I23" s="7"/>
      <c r="J23" s="7"/>
      <c r="K23" s="6">
        <f t="shared" si="0"/>
        <v>48</v>
      </c>
      <c r="L23" s="8">
        <f>SUM(K23:K25)</f>
        <v>88.8</v>
      </c>
      <c r="M23" s="9">
        <v>60000</v>
      </c>
      <c r="N23" s="10">
        <f t="shared" si="1"/>
        <v>2880000</v>
      </c>
      <c r="O23" s="11"/>
      <c r="P23" s="12">
        <f t="shared" si="6"/>
        <v>48</v>
      </c>
      <c r="Q23" s="13" t="s">
        <v>43</v>
      </c>
      <c r="R23" s="14">
        <v>0</v>
      </c>
      <c r="S23" s="15">
        <v>1</v>
      </c>
      <c r="T23" s="16">
        <f t="shared" si="2"/>
        <v>0</v>
      </c>
      <c r="U23" s="17">
        <f t="shared" si="3"/>
        <v>480000</v>
      </c>
      <c r="V23" s="17">
        <f t="shared" si="7"/>
        <v>8640000</v>
      </c>
      <c r="W23" s="5"/>
      <c r="X23" s="18">
        <f t="shared" si="4"/>
        <v>0</v>
      </c>
      <c r="Y23" s="17">
        <f t="shared" si="5"/>
        <v>12000000</v>
      </c>
      <c r="Z23" s="19">
        <f>SUM(Y23:Y25)</f>
        <v>22200000</v>
      </c>
      <c r="AA23" s="3"/>
      <c r="AB23" s="20"/>
    </row>
    <row r="24" spans="1:28" s="56" customFormat="1" ht="68.45" customHeight="1">
      <c r="A24" s="1">
        <v>7</v>
      </c>
      <c r="B24" s="2" t="s">
        <v>97</v>
      </c>
      <c r="C24" s="3">
        <v>86</v>
      </c>
      <c r="D24" s="3">
        <v>37</v>
      </c>
      <c r="E24" s="4">
        <v>129.4</v>
      </c>
      <c r="F24" s="3" t="s">
        <v>4</v>
      </c>
      <c r="G24" s="5" t="s">
        <v>8</v>
      </c>
      <c r="H24" s="6">
        <v>16.3</v>
      </c>
      <c r="I24" s="7"/>
      <c r="J24" s="7"/>
      <c r="K24" s="6">
        <f t="shared" si="0"/>
        <v>16.3</v>
      </c>
      <c r="L24" s="38"/>
      <c r="M24" s="9">
        <v>60000</v>
      </c>
      <c r="N24" s="10">
        <f t="shared" si="1"/>
        <v>978000</v>
      </c>
      <c r="O24" s="11"/>
      <c r="P24" s="12">
        <f t="shared" si="6"/>
        <v>16.3</v>
      </c>
      <c r="Q24" s="13" t="s">
        <v>43</v>
      </c>
      <c r="R24" s="14">
        <v>0</v>
      </c>
      <c r="S24" s="15">
        <v>1</v>
      </c>
      <c r="T24" s="16">
        <f t="shared" si="2"/>
        <v>0</v>
      </c>
      <c r="U24" s="17">
        <f t="shared" si="3"/>
        <v>163000</v>
      </c>
      <c r="V24" s="17">
        <f t="shared" si="7"/>
        <v>2934000</v>
      </c>
      <c r="W24" s="5"/>
      <c r="X24" s="18">
        <f t="shared" si="4"/>
        <v>0</v>
      </c>
      <c r="Y24" s="17">
        <f t="shared" si="5"/>
        <v>4075000</v>
      </c>
      <c r="Z24" s="82"/>
      <c r="AA24" s="3"/>
      <c r="AB24" s="55"/>
    </row>
    <row r="25" spans="1:28" s="21" customFormat="1" ht="68.45" customHeight="1">
      <c r="A25" s="1">
        <v>7</v>
      </c>
      <c r="B25" s="2" t="s">
        <v>97</v>
      </c>
      <c r="C25" s="3">
        <v>53</v>
      </c>
      <c r="D25" s="3">
        <v>37</v>
      </c>
      <c r="E25" s="4">
        <v>567.70000000000005</v>
      </c>
      <c r="F25" s="3" t="s">
        <v>4</v>
      </c>
      <c r="G25" s="5" t="s">
        <v>8</v>
      </c>
      <c r="H25" s="6">
        <v>24.5</v>
      </c>
      <c r="I25" s="7"/>
      <c r="J25" s="7"/>
      <c r="K25" s="6">
        <f t="shared" si="0"/>
        <v>24.5</v>
      </c>
      <c r="L25" s="22"/>
      <c r="M25" s="9">
        <v>60000</v>
      </c>
      <c r="N25" s="10">
        <f t="shared" si="1"/>
        <v>1470000</v>
      </c>
      <c r="O25" s="11"/>
      <c r="P25" s="12">
        <f t="shared" si="6"/>
        <v>24.5</v>
      </c>
      <c r="Q25" s="13" t="s">
        <v>43</v>
      </c>
      <c r="R25" s="14">
        <v>0</v>
      </c>
      <c r="S25" s="15">
        <v>1</v>
      </c>
      <c r="T25" s="16">
        <f t="shared" si="2"/>
        <v>0</v>
      </c>
      <c r="U25" s="17">
        <f t="shared" si="3"/>
        <v>245000</v>
      </c>
      <c r="V25" s="17">
        <f t="shared" si="7"/>
        <v>4410000</v>
      </c>
      <c r="W25" s="5"/>
      <c r="X25" s="18">
        <f t="shared" si="4"/>
        <v>0</v>
      </c>
      <c r="Y25" s="17">
        <f t="shared" si="5"/>
        <v>6125000</v>
      </c>
      <c r="Z25" s="83"/>
      <c r="AA25" s="3"/>
      <c r="AB25" s="20"/>
    </row>
    <row r="26" spans="1:28" s="56" customFormat="1" ht="68.45" customHeight="1">
      <c r="A26" s="1">
        <v>8</v>
      </c>
      <c r="B26" s="2" t="s">
        <v>91</v>
      </c>
      <c r="C26" s="3">
        <v>53</v>
      </c>
      <c r="D26" s="3">
        <v>37</v>
      </c>
      <c r="E26" s="4">
        <v>567.70000000000005</v>
      </c>
      <c r="F26" s="3" t="s">
        <v>4</v>
      </c>
      <c r="G26" s="5" t="s">
        <v>8</v>
      </c>
      <c r="H26" s="6">
        <v>105.6</v>
      </c>
      <c r="I26" s="7"/>
      <c r="J26" s="7"/>
      <c r="K26" s="6">
        <f t="shared" si="0"/>
        <v>105.6</v>
      </c>
      <c r="L26" s="77">
        <f>K26</f>
        <v>105.6</v>
      </c>
      <c r="M26" s="9">
        <v>60000</v>
      </c>
      <c r="N26" s="10">
        <f t="shared" si="1"/>
        <v>6336000</v>
      </c>
      <c r="O26" s="11"/>
      <c r="P26" s="12">
        <f t="shared" si="6"/>
        <v>105.6</v>
      </c>
      <c r="Q26" s="13" t="s">
        <v>43</v>
      </c>
      <c r="R26" s="14">
        <v>0</v>
      </c>
      <c r="S26" s="15">
        <v>1</v>
      </c>
      <c r="T26" s="16">
        <f t="shared" si="2"/>
        <v>0</v>
      </c>
      <c r="U26" s="17">
        <f t="shared" si="3"/>
        <v>1056000</v>
      </c>
      <c r="V26" s="17">
        <f t="shared" si="7"/>
        <v>19008000</v>
      </c>
      <c r="W26" s="5"/>
      <c r="X26" s="18">
        <f t="shared" si="4"/>
        <v>0</v>
      </c>
      <c r="Y26" s="17">
        <f t="shared" si="5"/>
        <v>26400000</v>
      </c>
      <c r="Z26" s="74">
        <f>SUM(X26:Y26)</f>
        <v>26400000</v>
      </c>
      <c r="AA26" s="3"/>
      <c r="AB26" s="55"/>
    </row>
    <row r="27" spans="1:28" s="79" customFormat="1" ht="68.45" customHeight="1">
      <c r="A27" s="1">
        <v>9</v>
      </c>
      <c r="B27" s="2" t="s">
        <v>98</v>
      </c>
      <c r="C27" s="3">
        <v>57</v>
      </c>
      <c r="D27" s="3">
        <v>38</v>
      </c>
      <c r="E27" s="4">
        <v>10649.2</v>
      </c>
      <c r="F27" s="3" t="s">
        <v>5</v>
      </c>
      <c r="G27" s="5" t="s">
        <v>7</v>
      </c>
      <c r="H27" s="6">
        <v>124.8</v>
      </c>
      <c r="I27" s="7"/>
      <c r="J27" s="7"/>
      <c r="K27" s="6">
        <f t="shared" si="0"/>
        <v>124.8</v>
      </c>
      <c r="L27" s="8">
        <f>SUM(K27:K28)</f>
        <v>158.4</v>
      </c>
      <c r="M27" s="9">
        <v>60000</v>
      </c>
      <c r="N27" s="10">
        <f t="shared" si="1"/>
        <v>7488000</v>
      </c>
      <c r="O27" s="11"/>
      <c r="P27" s="12">
        <f t="shared" si="6"/>
        <v>124.8</v>
      </c>
      <c r="Q27" s="13" t="s">
        <v>43</v>
      </c>
      <c r="R27" s="14">
        <v>0</v>
      </c>
      <c r="S27" s="15">
        <v>1</v>
      </c>
      <c r="T27" s="16">
        <f t="shared" si="2"/>
        <v>0</v>
      </c>
      <c r="U27" s="17">
        <f t="shared" si="3"/>
        <v>1248000</v>
      </c>
      <c r="V27" s="17">
        <f t="shared" si="7"/>
        <v>22464000</v>
      </c>
      <c r="W27" s="5"/>
      <c r="X27" s="18">
        <f t="shared" si="4"/>
        <v>0</v>
      </c>
      <c r="Y27" s="17">
        <f t="shared" si="5"/>
        <v>31200000</v>
      </c>
      <c r="Z27" s="19">
        <f>SUM(Y27:Y28)</f>
        <v>39600000</v>
      </c>
      <c r="AA27" s="3"/>
      <c r="AB27" s="78"/>
    </row>
    <row r="28" spans="1:28" s="79" customFormat="1" ht="68.45" customHeight="1">
      <c r="A28" s="1">
        <v>9</v>
      </c>
      <c r="B28" s="2" t="s">
        <v>98</v>
      </c>
      <c r="C28" s="3">
        <v>79</v>
      </c>
      <c r="D28" s="3">
        <v>37</v>
      </c>
      <c r="E28" s="4">
        <v>10649.2</v>
      </c>
      <c r="F28" s="3" t="s">
        <v>5</v>
      </c>
      <c r="G28" s="5" t="s">
        <v>7</v>
      </c>
      <c r="H28" s="6">
        <v>33.6</v>
      </c>
      <c r="I28" s="7"/>
      <c r="J28" s="7"/>
      <c r="K28" s="6">
        <f t="shared" si="0"/>
        <v>33.6</v>
      </c>
      <c r="L28" s="22"/>
      <c r="M28" s="9">
        <v>60000</v>
      </c>
      <c r="N28" s="10">
        <f t="shared" si="1"/>
        <v>2016000</v>
      </c>
      <c r="O28" s="11"/>
      <c r="P28" s="12">
        <f t="shared" si="6"/>
        <v>33.6</v>
      </c>
      <c r="Q28" s="13" t="s">
        <v>43</v>
      </c>
      <c r="R28" s="14">
        <v>0</v>
      </c>
      <c r="S28" s="15">
        <v>1</v>
      </c>
      <c r="T28" s="16">
        <f t="shared" si="2"/>
        <v>0</v>
      </c>
      <c r="U28" s="17">
        <f t="shared" si="3"/>
        <v>336000</v>
      </c>
      <c r="V28" s="17">
        <f t="shared" si="7"/>
        <v>6048000</v>
      </c>
      <c r="W28" s="5"/>
      <c r="X28" s="18">
        <f t="shared" si="4"/>
        <v>0</v>
      </c>
      <c r="Y28" s="17">
        <f t="shared" si="5"/>
        <v>8400000</v>
      </c>
      <c r="Z28" s="83"/>
      <c r="AA28" s="3"/>
      <c r="AB28" s="78"/>
    </row>
    <row r="29" spans="1:28" s="79" customFormat="1" ht="68.45" customHeight="1">
      <c r="A29" s="1">
        <v>10</v>
      </c>
      <c r="B29" s="2" t="s">
        <v>99</v>
      </c>
      <c r="C29" s="3">
        <v>57</v>
      </c>
      <c r="D29" s="3">
        <v>38</v>
      </c>
      <c r="E29" s="4">
        <v>10649.2</v>
      </c>
      <c r="F29" s="3" t="s">
        <v>5</v>
      </c>
      <c r="G29" s="5" t="s">
        <v>7</v>
      </c>
      <c r="H29" s="6">
        <v>50.4</v>
      </c>
      <c r="I29" s="7"/>
      <c r="J29" s="7"/>
      <c r="K29" s="6">
        <f t="shared" si="0"/>
        <v>50.4</v>
      </c>
      <c r="L29" s="8">
        <f>SUM(K29:K31)</f>
        <v>112.8</v>
      </c>
      <c r="M29" s="9">
        <v>60000</v>
      </c>
      <c r="N29" s="10">
        <f t="shared" si="1"/>
        <v>3024000</v>
      </c>
      <c r="O29" s="11"/>
      <c r="P29" s="12">
        <f t="shared" si="6"/>
        <v>50.4</v>
      </c>
      <c r="Q29" s="13" t="s">
        <v>43</v>
      </c>
      <c r="R29" s="14">
        <v>0</v>
      </c>
      <c r="S29" s="15">
        <v>1</v>
      </c>
      <c r="T29" s="16">
        <f t="shared" si="2"/>
        <v>0</v>
      </c>
      <c r="U29" s="17">
        <f t="shared" si="3"/>
        <v>504000</v>
      </c>
      <c r="V29" s="17">
        <f t="shared" si="7"/>
        <v>9072000</v>
      </c>
      <c r="W29" s="5"/>
      <c r="X29" s="18">
        <f t="shared" si="4"/>
        <v>0</v>
      </c>
      <c r="Y29" s="17">
        <f t="shared" si="5"/>
        <v>12600000</v>
      </c>
      <c r="Z29" s="19">
        <f>SUM(Y29:Y31)</f>
        <v>28200000</v>
      </c>
      <c r="AA29" s="3"/>
      <c r="AB29" s="78"/>
    </row>
    <row r="30" spans="1:28" s="21" customFormat="1" ht="68.45" customHeight="1">
      <c r="A30" s="57">
        <v>10</v>
      </c>
      <c r="B30" s="2" t="s">
        <v>99</v>
      </c>
      <c r="C30" s="80">
        <v>79</v>
      </c>
      <c r="D30" s="80">
        <v>37</v>
      </c>
      <c r="E30" s="58">
        <v>755</v>
      </c>
      <c r="F30" s="80" t="s">
        <v>4</v>
      </c>
      <c r="G30" s="59" t="s">
        <v>8</v>
      </c>
      <c r="H30" s="60">
        <v>26.4</v>
      </c>
      <c r="I30" s="61"/>
      <c r="J30" s="61"/>
      <c r="K30" s="6">
        <f t="shared" si="0"/>
        <v>26.4</v>
      </c>
      <c r="L30" s="38"/>
      <c r="M30" s="62">
        <v>60000</v>
      </c>
      <c r="N30" s="63">
        <f t="shared" si="1"/>
        <v>1584000</v>
      </c>
      <c r="O30" s="64"/>
      <c r="P30" s="65">
        <f t="shared" si="6"/>
        <v>26.4</v>
      </c>
      <c r="Q30" s="66" t="s">
        <v>43</v>
      </c>
      <c r="R30" s="67">
        <v>0</v>
      </c>
      <c r="S30" s="68">
        <v>1</v>
      </c>
      <c r="T30" s="69">
        <f t="shared" si="2"/>
        <v>0</v>
      </c>
      <c r="U30" s="70">
        <f t="shared" si="3"/>
        <v>264000</v>
      </c>
      <c r="V30" s="70">
        <f t="shared" si="7"/>
        <v>4752000</v>
      </c>
      <c r="W30" s="59"/>
      <c r="X30" s="71">
        <f t="shared" si="4"/>
        <v>0</v>
      </c>
      <c r="Y30" s="70">
        <f t="shared" si="5"/>
        <v>6600000</v>
      </c>
      <c r="Z30" s="82"/>
      <c r="AA30" s="80"/>
      <c r="AB30" s="20"/>
    </row>
    <row r="31" spans="1:28" s="21" customFormat="1" ht="68.45" customHeight="1">
      <c r="A31" s="57">
        <v>10</v>
      </c>
      <c r="B31" s="2" t="s">
        <v>99</v>
      </c>
      <c r="C31" s="80">
        <v>47</v>
      </c>
      <c r="D31" s="80">
        <v>37</v>
      </c>
      <c r="E31" s="58">
        <v>310.60000000000002</v>
      </c>
      <c r="F31" s="80" t="s">
        <v>4</v>
      </c>
      <c r="G31" s="59" t="s">
        <v>8</v>
      </c>
      <c r="H31" s="60">
        <v>36</v>
      </c>
      <c r="I31" s="61"/>
      <c r="J31" s="61"/>
      <c r="K31" s="6">
        <f t="shared" si="0"/>
        <v>36</v>
      </c>
      <c r="L31" s="22"/>
      <c r="M31" s="62">
        <v>60000</v>
      </c>
      <c r="N31" s="63">
        <f t="shared" si="1"/>
        <v>2160000</v>
      </c>
      <c r="O31" s="64"/>
      <c r="P31" s="65">
        <f t="shared" si="6"/>
        <v>36</v>
      </c>
      <c r="Q31" s="66" t="s">
        <v>43</v>
      </c>
      <c r="R31" s="67">
        <v>0</v>
      </c>
      <c r="S31" s="68">
        <v>1</v>
      </c>
      <c r="T31" s="69">
        <f t="shared" si="2"/>
        <v>0</v>
      </c>
      <c r="U31" s="70">
        <f t="shared" si="3"/>
        <v>360000</v>
      </c>
      <c r="V31" s="70">
        <f t="shared" si="7"/>
        <v>6480000</v>
      </c>
      <c r="W31" s="59"/>
      <c r="X31" s="71">
        <f t="shared" si="4"/>
        <v>0</v>
      </c>
      <c r="Y31" s="70">
        <f t="shared" si="5"/>
        <v>9000000</v>
      </c>
      <c r="Z31" s="83"/>
      <c r="AA31" s="80"/>
      <c r="AB31" s="20"/>
    </row>
    <row r="32" spans="1:28" s="21" customFormat="1" ht="68.45" customHeight="1">
      <c r="A32" s="1">
        <v>11</v>
      </c>
      <c r="B32" s="2" t="s">
        <v>138</v>
      </c>
      <c r="C32" s="3">
        <v>57</v>
      </c>
      <c r="D32" s="3">
        <v>38</v>
      </c>
      <c r="E32" s="4">
        <v>10649.2</v>
      </c>
      <c r="F32" s="3" t="s">
        <v>5</v>
      </c>
      <c r="G32" s="5" t="s">
        <v>7</v>
      </c>
      <c r="H32" s="6">
        <v>69.599999999999994</v>
      </c>
      <c r="I32" s="7"/>
      <c r="J32" s="7"/>
      <c r="K32" s="6">
        <f t="shared" si="0"/>
        <v>69.599999999999994</v>
      </c>
      <c r="L32" s="8">
        <f>SUM(K32:K33)</f>
        <v>93.6</v>
      </c>
      <c r="M32" s="9">
        <v>60000</v>
      </c>
      <c r="N32" s="10">
        <f t="shared" si="1"/>
        <v>4175999.9999999995</v>
      </c>
      <c r="O32" s="11"/>
      <c r="P32" s="12">
        <f t="shared" si="6"/>
        <v>69.599999999999994</v>
      </c>
      <c r="Q32" s="13" t="s">
        <v>43</v>
      </c>
      <c r="R32" s="14">
        <v>0</v>
      </c>
      <c r="S32" s="15">
        <v>1</v>
      </c>
      <c r="T32" s="16">
        <f t="shared" si="2"/>
        <v>0</v>
      </c>
      <c r="U32" s="17">
        <f t="shared" si="3"/>
        <v>696000</v>
      </c>
      <c r="V32" s="17">
        <f t="shared" si="7"/>
        <v>12527999.999999998</v>
      </c>
      <c r="W32" s="5"/>
      <c r="X32" s="18">
        <f t="shared" si="4"/>
        <v>0</v>
      </c>
      <c r="Y32" s="17">
        <f t="shared" si="5"/>
        <v>17400000</v>
      </c>
      <c r="Z32" s="19">
        <f>SUM(Y32:Y33)</f>
        <v>23400000</v>
      </c>
      <c r="AA32" s="3"/>
      <c r="AB32" s="20"/>
    </row>
    <row r="33" spans="1:28" s="21" customFormat="1" ht="68.45" customHeight="1">
      <c r="A33" s="1">
        <v>11</v>
      </c>
      <c r="B33" s="2" t="s">
        <v>138</v>
      </c>
      <c r="C33" s="80">
        <v>79</v>
      </c>
      <c r="D33" s="80">
        <v>37</v>
      </c>
      <c r="E33" s="58">
        <v>755</v>
      </c>
      <c r="F33" s="80" t="s">
        <v>4</v>
      </c>
      <c r="G33" s="59" t="s">
        <v>8</v>
      </c>
      <c r="H33" s="6">
        <v>24</v>
      </c>
      <c r="I33" s="7"/>
      <c r="J33" s="7"/>
      <c r="K33" s="6">
        <f t="shared" si="0"/>
        <v>24</v>
      </c>
      <c r="L33" s="22"/>
      <c r="M33" s="9">
        <v>60000</v>
      </c>
      <c r="N33" s="10">
        <f t="shared" si="1"/>
        <v>1440000</v>
      </c>
      <c r="O33" s="11"/>
      <c r="P33" s="12">
        <f t="shared" si="6"/>
        <v>24</v>
      </c>
      <c r="Q33" s="13" t="s">
        <v>43</v>
      </c>
      <c r="R33" s="14">
        <v>0</v>
      </c>
      <c r="S33" s="15">
        <v>1</v>
      </c>
      <c r="T33" s="16">
        <f t="shared" si="2"/>
        <v>0</v>
      </c>
      <c r="U33" s="17">
        <f t="shared" si="3"/>
        <v>240000</v>
      </c>
      <c r="V33" s="17">
        <f t="shared" si="7"/>
        <v>4320000</v>
      </c>
      <c r="W33" s="5"/>
      <c r="X33" s="18">
        <f t="shared" si="4"/>
        <v>0</v>
      </c>
      <c r="Y33" s="17">
        <f t="shared" si="5"/>
        <v>6000000</v>
      </c>
      <c r="Z33" s="83"/>
      <c r="AA33" s="3"/>
      <c r="AB33" s="20"/>
    </row>
    <row r="34" spans="1:28" s="21" customFormat="1" ht="68.45" customHeight="1">
      <c r="A34" s="1">
        <v>12</v>
      </c>
      <c r="B34" s="2" t="s">
        <v>100</v>
      </c>
      <c r="C34" s="80">
        <v>79</v>
      </c>
      <c r="D34" s="80">
        <v>37</v>
      </c>
      <c r="E34" s="58">
        <v>755</v>
      </c>
      <c r="F34" s="80" t="s">
        <v>4</v>
      </c>
      <c r="G34" s="59" t="s">
        <v>8</v>
      </c>
      <c r="H34" s="6">
        <v>36</v>
      </c>
      <c r="I34" s="7"/>
      <c r="J34" s="7"/>
      <c r="K34" s="6">
        <f t="shared" si="0"/>
        <v>36</v>
      </c>
      <c r="L34" s="77">
        <f>K34</f>
        <v>36</v>
      </c>
      <c r="M34" s="9">
        <v>60000</v>
      </c>
      <c r="N34" s="10">
        <f t="shared" si="1"/>
        <v>2160000</v>
      </c>
      <c r="O34" s="11"/>
      <c r="P34" s="12">
        <f t="shared" si="6"/>
        <v>36</v>
      </c>
      <c r="Q34" s="13" t="s">
        <v>43</v>
      </c>
      <c r="R34" s="14">
        <v>0</v>
      </c>
      <c r="S34" s="15">
        <v>1</v>
      </c>
      <c r="T34" s="16">
        <f t="shared" si="2"/>
        <v>0</v>
      </c>
      <c r="U34" s="17">
        <f t="shared" si="3"/>
        <v>360000</v>
      </c>
      <c r="V34" s="17">
        <f t="shared" si="7"/>
        <v>6480000</v>
      </c>
      <c r="W34" s="5"/>
      <c r="X34" s="18">
        <f t="shared" si="4"/>
        <v>0</v>
      </c>
      <c r="Y34" s="17">
        <f t="shared" si="5"/>
        <v>9000000</v>
      </c>
      <c r="Z34" s="72">
        <f>SUM(X34:Y34)</f>
        <v>9000000</v>
      </c>
      <c r="AA34" s="3"/>
      <c r="AB34" s="20"/>
    </row>
    <row r="35" spans="1:28" s="56" customFormat="1" ht="68.45" customHeight="1">
      <c r="A35" s="1">
        <v>13</v>
      </c>
      <c r="B35" s="2" t="s">
        <v>101</v>
      </c>
      <c r="C35" s="80">
        <v>79</v>
      </c>
      <c r="D35" s="80">
        <v>37</v>
      </c>
      <c r="E35" s="58">
        <v>755</v>
      </c>
      <c r="F35" s="80" t="s">
        <v>4</v>
      </c>
      <c r="G35" s="59" t="s">
        <v>8</v>
      </c>
      <c r="H35" s="6">
        <v>60</v>
      </c>
      <c r="I35" s="7"/>
      <c r="J35" s="7"/>
      <c r="K35" s="6">
        <f t="shared" si="0"/>
        <v>60</v>
      </c>
      <c r="L35" s="8">
        <f>SUM(K35:K36)</f>
        <v>132</v>
      </c>
      <c r="M35" s="9">
        <v>60000</v>
      </c>
      <c r="N35" s="10">
        <f t="shared" si="1"/>
        <v>3600000</v>
      </c>
      <c r="O35" s="11"/>
      <c r="P35" s="12">
        <f t="shared" si="6"/>
        <v>60</v>
      </c>
      <c r="Q35" s="13" t="s">
        <v>43</v>
      </c>
      <c r="R35" s="14">
        <v>0</v>
      </c>
      <c r="S35" s="15">
        <v>1</v>
      </c>
      <c r="T35" s="16">
        <f t="shared" si="2"/>
        <v>0</v>
      </c>
      <c r="U35" s="17">
        <f t="shared" si="3"/>
        <v>600000</v>
      </c>
      <c r="V35" s="17">
        <f t="shared" si="7"/>
        <v>10800000</v>
      </c>
      <c r="W35" s="5"/>
      <c r="X35" s="18">
        <f t="shared" si="4"/>
        <v>0</v>
      </c>
      <c r="Y35" s="17">
        <f t="shared" si="5"/>
        <v>15000000</v>
      </c>
      <c r="Z35" s="19">
        <f>SUM(Y35:Y36)</f>
        <v>33000000</v>
      </c>
      <c r="AA35" s="3"/>
      <c r="AB35" s="55"/>
    </row>
    <row r="36" spans="1:28" s="79" customFormat="1" ht="68.45" customHeight="1">
      <c r="A36" s="1">
        <v>13</v>
      </c>
      <c r="B36" s="2" t="s">
        <v>101</v>
      </c>
      <c r="C36" s="3">
        <v>57</v>
      </c>
      <c r="D36" s="3">
        <v>38</v>
      </c>
      <c r="E36" s="4">
        <v>10649.2</v>
      </c>
      <c r="F36" s="3" t="s">
        <v>5</v>
      </c>
      <c r="G36" s="5" t="s">
        <v>7</v>
      </c>
      <c r="H36" s="6">
        <v>72</v>
      </c>
      <c r="I36" s="7"/>
      <c r="J36" s="7"/>
      <c r="K36" s="6">
        <f t="shared" si="0"/>
        <v>72</v>
      </c>
      <c r="L36" s="22"/>
      <c r="M36" s="9">
        <v>60000</v>
      </c>
      <c r="N36" s="10">
        <f t="shared" si="1"/>
        <v>4320000</v>
      </c>
      <c r="O36" s="11"/>
      <c r="P36" s="12">
        <f t="shared" si="6"/>
        <v>72</v>
      </c>
      <c r="Q36" s="13" t="s">
        <v>43</v>
      </c>
      <c r="R36" s="14">
        <v>0</v>
      </c>
      <c r="S36" s="15">
        <v>1</v>
      </c>
      <c r="T36" s="16">
        <f t="shared" si="2"/>
        <v>0</v>
      </c>
      <c r="U36" s="17">
        <f t="shared" si="3"/>
        <v>720000</v>
      </c>
      <c r="V36" s="17">
        <f t="shared" si="7"/>
        <v>12960000</v>
      </c>
      <c r="W36" s="5"/>
      <c r="X36" s="18">
        <f t="shared" si="4"/>
        <v>0</v>
      </c>
      <c r="Y36" s="17">
        <f t="shared" si="5"/>
        <v>18000000</v>
      </c>
      <c r="Z36" s="83"/>
      <c r="AA36" s="3"/>
      <c r="AB36" s="78"/>
    </row>
    <row r="37" spans="1:28" s="21" customFormat="1" ht="68.45" customHeight="1">
      <c r="A37" s="57">
        <v>14</v>
      </c>
      <c r="B37" s="2" t="s">
        <v>139</v>
      </c>
      <c r="C37" s="80">
        <v>57</v>
      </c>
      <c r="D37" s="80">
        <v>38</v>
      </c>
      <c r="E37" s="58">
        <v>10649.2</v>
      </c>
      <c r="F37" s="80" t="s">
        <v>5</v>
      </c>
      <c r="G37" s="59" t="s">
        <v>7</v>
      </c>
      <c r="H37" s="60">
        <v>276</v>
      </c>
      <c r="I37" s="61"/>
      <c r="J37" s="61"/>
      <c r="K37" s="6">
        <f t="shared" si="0"/>
        <v>276</v>
      </c>
      <c r="L37" s="8">
        <f>SUM(K37:K38)</f>
        <v>326.39999999999998</v>
      </c>
      <c r="M37" s="62">
        <v>60000</v>
      </c>
      <c r="N37" s="63">
        <f t="shared" si="1"/>
        <v>16560000</v>
      </c>
      <c r="O37" s="64"/>
      <c r="P37" s="65">
        <f t="shared" si="6"/>
        <v>276</v>
      </c>
      <c r="Q37" s="66" t="s">
        <v>43</v>
      </c>
      <c r="R37" s="67">
        <v>0</v>
      </c>
      <c r="S37" s="68">
        <v>1</v>
      </c>
      <c r="T37" s="69">
        <f t="shared" si="2"/>
        <v>0</v>
      </c>
      <c r="U37" s="70">
        <f t="shared" si="3"/>
        <v>2760000</v>
      </c>
      <c r="V37" s="70">
        <f t="shared" si="7"/>
        <v>49680000</v>
      </c>
      <c r="W37" s="59"/>
      <c r="X37" s="71">
        <f t="shared" si="4"/>
        <v>0</v>
      </c>
      <c r="Y37" s="70">
        <f t="shared" si="5"/>
        <v>69000000</v>
      </c>
      <c r="Z37" s="19">
        <f>SUM(Y37:Y38)</f>
        <v>81600000</v>
      </c>
      <c r="AA37" s="80"/>
      <c r="AB37" s="20"/>
    </row>
    <row r="38" spans="1:28" s="56" customFormat="1" ht="68.45" customHeight="1">
      <c r="A38" s="1">
        <v>14</v>
      </c>
      <c r="B38" s="2" t="s">
        <v>139</v>
      </c>
      <c r="C38" s="80">
        <v>79</v>
      </c>
      <c r="D38" s="80">
        <v>37</v>
      </c>
      <c r="E38" s="58">
        <v>755</v>
      </c>
      <c r="F38" s="80" t="s">
        <v>4</v>
      </c>
      <c r="G38" s="59" t="s">
        <v>8</v>
      </c>
      <c r="H38" s="6">
        <v>50.4</v>
      </c>
      <c r="I38" s="7"/>
      <c r="J38" s="7"/>
      <c r="K38" s="6">
        <f t="shared" si="0"/>
        <v>50.4</v>
      </c>
      <c r="L38" s="22"/>
      <c r="M38" s="9">
        <v>60000</v>
      </c>
      <c r="N38" s="10">
        <f t="shared" ref="N38:N43" si="8">K38*M38</f>
        <v>3024000</v>
      </c>
      <c r="O38" s="11"/>
      <c r="P38" s="12">
        <f t="shared" ref="P38:P43" si="9">K38</f>
        <v>50.4</v>
      </c>
      <c r="Q38" s="13" t="s">
        <v>43</v>
      </c>
      <c r="R38" s="14">
        <v>0</v>
      </c>
      <c r="S38" s="15">
        <v>1</v>
      </c>
      <c r="T38" s="16">
        <f t="shared" ref="T38:T43" si="10">P38*R38*S38</f>
        <v>0</v>
      </c>
      <c r="U38" s="17">
        <f t="shared" ref="U38:U43" si="11">K38*10000</f>
        <v>504000</v>
      </c>
      <c r="V38" s="17">
        <f t="shared" ref="V38:V43" si="12">K38*M38*3</f>
        <v>9072000</v>
      </c>
      <c r="W38" s="5"/>
      <c r="X38" s="18">
        <f t="shared" ref="X38:X43" si="13">W38*3500000</f>
        <v>0</v>
      </c>
      <c r="Y38" s="17">
        <f t="shared" si="5"/>
        <v>12600000</v>
      </c>
      <c r="Z38" s="83"/>
      <c r="AA38" s="3"/>
      <c r="AB38" s="55"/>
    </row>
    <row r="39" spans="1:28" s="21" customFormat="1" ht="68.45" customHeight="1">
      <c r="A39" s="1">
        <v>15</v>
      </c>
      <c r="B39" s="2" t="s">
        <v>118</v>
      </c>
      <c r="C39" s="3">
        <v>79</v>
      </c>
      <c r="D39" s="3">
        <v>37</v>
      </c>
      <c r="E39" s="4">
        <v>755</v>
      </c>
      <c r="F39" s="3" t="s">
        <v>4</v>
      </c>
      <c r="G39" s="5" t="s">
        <v>8</v>
      </c>
      <c r="H39" s="6">
        <v>55.2</v>
      </c>
      <c r="I39" s="7"/>
      <c r="J39" s="7"/>
      <c r="K39" s="6">
        <f t="shared" si="0"/>
        <v>55.2</v>
      </c>
      <c r="L39" s="76">
        <f>SUM(K39:K39)</f>
        <v>55.2</v>
      </c>
      <c r="M39" s="9">
        <v>60000</v>
      </c>
      <c r="N39" s="10">
        <f t="shared" si="8"/>
        <v>3312000</v>
      </c>
      <c r="O39" s="11"/>
      <c r="P39" s="12">
        <f t="shared" si="9"/>
        <v>55.2</v>
      </c>
      <c r="Q39" s="13" t="s">
        <v>43</v>
      </c>
      <c r="R39" s="14">
        <v>0</v>
      </c>
      <c r="S39" s="15">
        <v>1</v>
      </c>
      <c r="T39" s="16">
        <f t="shared" si="10"/>
        <v>0</v>
      </c>
      <c r="U39" s="17">
        <f t="shared" si="11"/>
        <v>552000</v>
      </c>
      <c r="V39" s="17">
        <f t="shared" si="12"/>
        <v>9936000</v>
      </c>
      <c r="W39" s="5"/>
      <c r="X39" s="18">
        <f t="shared" si="13"/>
        <v>0</v>
      </c>
      <c r="Y39" s="17">
        <f t="shared" si="5"/>
        <v>13800000</v>
      </c>
      <c r="Z39" s="72">
        <f>SUM(X39:Y39)</f>
        <v>13800000</v>
      </c>
      <c r="AA39" s="3"/>
      <c r="AB39" s="20"/>
    </row>
    <row r="40" spans="1:28" s="21" customFormat="1" ht="68.45" customHeight="1">
      <c r="A40" s="1">
        <v>16</v>
      </c>
      <c r="B40" s="2" t="s">
        <v>145</v>
      </c>
      <c r="C40" s="3">
        <v>57</v>
      </c>
      <c r="D40" s="3">
        <v>38</v>
      </c>
      <c r="E40" s="4">
        <v>10649.2</v>
      </c>
      <c r="F40" s="3" t="s">
        <v>5</v>
      </c>
      <c r="G40" s="5" t="s">
        <v>7</v>
      </c>
      <c r="H40" s="6">
        <v>88.8</v>
      </c>
      <c r="I40" s="7"/>
      <c r="J40" s="7"/>
      <c r="K40" s="6">
        <f t="shared" si="0"/>
        <v>88.8</v>
      </c>
      <c r="L40" s="8">
        <f>SUM(K40:K41)</f>
        <v>139.19999999999999</v>
      </c>
      <c r="M40" s="9">
        <v>60000</v>
      </c>
      <c r="N40" s="10">
        <f t="shared" si="8"/>
        <v>5328000</v>
      </c>
      <c r="O40" s="11"/>
      <c r="P40" s="12">
        <f t="shared" si="9"/>
        <v>88.8</v>
      </c>
      <c r="Q40" s="13" t="s">
        <v>43</v>
      </c>
      <c r="R40" s="14">
        <v>0</v>
      </c>
      <c r="S40" s="15">
        <v>1</v>
      </c>
      <c r="T40" s="16">
        <f t="shared" si="10"/>
        <v>0</v>
      </c>
      <c r="U40" s="17">
        <f t="shared" si="11"/>
        <v>888000</v>
      </c>
      <c r="V40" s="17">
        <f t="shared" si="12"/>
        <v>15984000</v>
      </c>
      <c r="W40" s="5"/>
      <c r="X40" s="18">
        <f t="shared" si="13"/>
        <v>0</v>
      </c>
      <c r="Y40" s="17">
        <f t="shared" si="5"/>
        <v>22200000</v>
      </c>
      <c r="Z40" s="19">
        <f>SUM(Y40:Y41)</f>
        <v>34800000</v>
      </c>
      <c r="AA40" s="3"/>
      <c r="AB40" s="20"/>
    </row>
    <row r="41" spans="1:28" s="21" customFormat="1" ht="68.45" customHeight="1">
      <c r="A41" s="1">
        <v>16</v>
      </c>
      <c r="B41" s="2" t="s">
        <v>145</v>
      </c>
      <c r="C41" s="3">
        <v>79</v>
      </c>
      <c r="D41" s="3">
        <v>37</v>
      </c>
      <c r="E41" s="4">
        <v>755</v>
      </c>
      <c r="F41" s="3" t="s">
        <v>4</v>
      </c>
      <c r="G41" s="5" t="s">
        <v>8</v>
      </c>
      <c r="H41" s="6">
        <v>50.4</v>
      </c>
      <c r="I41" s="7"/>
      <c r="J41" s="7"/>
      <c r="K41" s="6">
        <f t="shared" si="0"/>
        <v>50.4</v>
      </c>
      <c r="L41" s="22"/>
      <c r="M41" s="9">
        <v>60000</v>
      </c>
      <c r="N41" s="10">
        <f t="shared" si="8"/>
        <v>3024000</v>
      </c>
      <c r="O41" s="11"/>
      <c r="P41" s="12">
        <f t="shared" si="9"/>
        <v>50.4</v>
      </c>
      <c r="Q41" s="13" t="s">
        <v>41</v>
      </c>
      <c r="R41" s="14">
        <v>0</v>
      </c>
      <c r="S41" s="15">
        <v>1</v>
      </c>
      <c r="T41" s="16">
        <f t="shared" si="10"/>
        <v>0</v>
      </c>
      <c r="U41" s="17">
        <f t="shared" si="11"/>
        <v>504000</v>
      </c>
      <c r="V41" s="17">
        <f t="shared" si="12"/>
        <v>9072000</v>
      </c>
      <c r="W41" s="5"/>
      <c r="X41" s="18">
        <f t="shared" si="13"/>
        <v>0</v>
      </c>
      <c r="Y41" s="17">
        <f t="shared" si="5"/>
        <v>12600000</v>
      </c>
      <c r="Z41" s="83"/>
      <c r="AA41" s="3"/>
      <c r="AB41" s="20"/>
    </row>
    <row r="42" spans="1:28" s="21" customFormat="1" ht="68.45" customHeight="1">
      <c r="A42" s="1">
        <v>17</v>
      </c>
      <c r="B42" s="2" t="s">
        <v>119</v>
      </c>
      <c r="C42" s="3">
        <v>57</v>
      </c>
      <c r="D42" s="3">
        <v>38</v>
      </c>
      <c r="E42" s="4">
        <v>10649.2</v>
      </c>
      <c r="F42" s="3" t="s">
        <v>5</v>
      </c>
      <c r="G42" s="5" t="s">
        <v>7</v>
      </c>
      <c r="H42" s="6">
        <f>48+60</f>
        <v>108</v>
      </c>
      <c r="I42" s="7"/>
      <c r="J42" s="7"/>
      <c r="K42" s="6">
        <f t="shared" si="0"/>
        <v>108</v>
      </c>
      <c r="L42" s="8">
        <f>SUM(K42:K43)</f>
        <v>172.8</v>
      </c>
      <c r="M42" s="9">
        <v>60000</v>
      </c>
      <c r="N42" s="10">
        <f t="shared" si="8"/>
        <v>6480000</v>
      </c>
      <c r="O42" s="11"/>
      <c r="P42" s="12">
        <f t="shared" si="9"/>
        <v>108</v>
      </c>
      <c r="Q42" s="13" t="s">
        <v>41</v>
      </c>
      <c r="R42" s="14">
        <v>0</v>
      </c>
      <c r="S42" s="15">
        <v>1</v>
      </c>
      <c r="T42" s="16">
        <f t="shared" si="10"/>
        <v>0</v>
      </c>
      <c r="U42" s="17">
        <f t="shared" si="11"/>
        <v>1080000</v>
      </c>
      <c r="V42" s="17">
        <f t="shared" si="12"/>
        <v>19440000</v>
      </c>
      <c r="W42" s="5"/>
      <c r="X42" s="18">
        <f t="shared" si="13"/>
        <v>0</v>
      </c>
      <c r="Y42" s="17">
        <f t="shared" si="5"/>
        <v>27000000</v>
      </c>
      <c r="Z42" s="19">
        <f>SUM(Y42:Y43)</f>
        <v>43200000</v>
      </c>
      <c r="AA42" s="3"/>
      <c r="AB42" s="20"/>
    </row>
    <row r="43" spans="1:28" s="21" customFormat="1" ht="68.45" customHeight="1">
      <c r="A43" s="1">
        <v>17</v>
      </c>
      <c r="B43" s="2" t="s">
        <v>119</v>
      </c>
      <c r="C43" s="3">
        <v>79</v>
      </c>
      <c r="D43" s="3">
        <v>37</v>
      </c>
      <c r="E43" s="4">
        <v>755</v>
      </c>
      <c r="F43" s="3" t="s">
        <v>4</v>
      </c>
      <c r="G43" s="5" t="s">
        <v>8</v>
      </c>
      <c r="H43" s="6">
        <v>64.8</v>
      </c>
      <c r="I43" s="7"/>
      <c r="J43" s="7"/>
      <c r="K43" s="6">
        <f t="shared" si="0"/>
        <v>64.8</v>
      </c>
      <c r="L43" s="22"/>
      <c r="M43" s="9">
        <v>60000</v>
      </c>
      <c r="N43" s="10">
        <f t="shared" si="8"/>
        <v>3888000</v>
      </c>
      <c r="O43" s="11"/>
      <c r="P43" s="12">
        <f t="shared" si="9"/>
        <v>64.8</v>
      </c>
      <c r="Q43" s="13" t="s">
        <v>41</v>
      </c>
      <c r="R43" s="14">
        <v>0</v>
      </c>
      <c r="S43" s="15">
        <v>1</v>
      </c>
      <c r="T43" s="16">
        <f t="shared" si="10"/>
        <v>0</v>
      </c>
      <c r="U43" s="17">
        <f t="shared" si="11"/>
        <v>648000</v>
      </c>
      <c r="V43" s="17">
        <f t="shared" si="12"/>
        <v>11664000</v>
      </c>
      <c r="W43" s="5"/>
      <c r="X43" s="18">
        <f t="shared" si="13"/>
        <v>0</v>
      </c>
      <c r="Y43" s="17">
        <f t="shared" si="5"/>
        <v>16200000</v>
      </c>
      <c r="Z43" s="83"/>
      <c r="AA43" s="3"/>
      <c r="AB43" s="20"/>
    </row>
    <row r="44" spans="1:28" s="21" customFormat="1" ht="68.45" customHeight="1">
      <c r="A44" s="1">
        <v>18</v>
      </c>
      <c r="B44" s="2" t="s">
        <v>120</v>
      </c>
      <c r="C44" s="3">
        <v>79</v>
      </c>
      <c r="D44" s="3">
        <v>37</v>
      </c>
      <c r="E44" s="4">
        <v>755</v>
      </c>
      <c r="F44" s="3" t="s">
        <v>4</v>
      </c>
      <c r="G44" s="5" t="s">
        <v>8</v>
      </c>
      <c r="H44" s="6">
        <v>93.6</v>
      </c>
      <c r="I44" s="7"/>
      <c r="J44" s="7"/>
      <c r="K44" s="6">
        <f t="shared" si="0"/>
        <v>93.6</v>
      </c>
      <c r="L44" s="8">
        <f>SUM(K44:K44)</f>
        <v>93.6</v>
      </c>
      <c r="M44" s="9">
        <v>60000</v>
      </c>
      <c r="N44" s="10">
        <f t="shared" ref="N44:N82" si="14">K44*M44</f>
        <v>5616000</v>
      </c>
      <c r="O44" s="11"/>
      <c r="P44" s="12">
        <f t="shared" ref="P44:P75" si="15">K44</f>
        <v>93.6</v>
      </c>
      <c r="Q44" s="13" t="s">
        <v>41</v>
      </c>
      <c r="R44" s="14">
        <v>0</v>
      </c>
      <c r="S44" s="15">
        <v>1</v>
      </c>
      <c r="T44" s="16">
        <f t="shared" ref="T44:T78" si="16">P44*R44*S44</f>
        <v>0</v>
      </c>
      <c r="U44" s="17">
        <f t="shared" ref="U44:U75" si="17">K44*10000</f>
        <v>936000</v>
      </c>
      <c r="V44" s="17">
        <f t="shared" ref="V44:V75" si="18">K44*M44*3</f>
        <v>16848000</v>
      </c>
      <c r="W44" s="5"/>
      <c r="X44" s="18">
        <f t="shared" ref="X44:X82" si="19">W44*3500000</f>
        <v>0</v>
      </c>
      <c r="Y44" s="17">
        <f t="shared" si="5"/>
        <v>23400000</v>
      </c>
      <c r="Z44" s="72">
        <f>SUM(X44:Y44)</f>
        <v>23400000</v>
      </c>
      <c r="AA44" s="3"/>
      <c r="AB44" s="20"/>
    </row>
    <row r="45" spans="1:28" s="56" customFormat="1" ht="67.900000000000006" customHeight="1">
      <c r="A45" s="1">
        <v>19</v>
      </c>
      <c r="B45" s="2" t="s">
        <v>140</v>
      </c>
      <c r="C45" s="3">
        <v>74</v>
      </c>
      <c r="D45" s="3">
        <v>37</v>
      </c>
      <c r="E45" s="4">
        <v>123.8</v>
      </c>
      <c r="F45" s="3" t="s">
        <v>4</v>
      </c>
      <c r="G45" s="5" t="s">
        <v>8</v>
      </c>
      <c r="H45" s="6">
        <v>36</v>
      </c>
      <c r="I45" s="7"/>
      <c r="J45" s="7"/>
      <c r="K45" s="6">
        <f t="shared" ref="K45:K96" si="20">SUM(H45:J45)</f>
        <v>36</v>
      </c>
      <c r="L45" s="77">
        <f>SUM(K45:K45)</f>
        <v>36</v>
      </c>
      <c r="M45" s="9">
        <v>60000</v>
      </c>
      <c r="N45" s="10">
        <f t="shared" si="14"/>
        <v>2160000</v>
      </c>
      <c r="O45" s="11"/>
      <c r="P45" s="12">
        <f t="shared" si="15"/>
        <v>36</v>
      </c>
      <c r="Q45" s="13" t="s">
        <v>41</v>
      </c>
      <c r="R45" s="14">
        <v>0</v>
      </c>
      <c r="S45" s="15">
        <v>1</v>
      </c>
      <c r="T45" s="16">
        <f t="shared" si="16"/>
        <v>0</v>
      </c>
      <c r="U45" s="17">
        <f t="shared" si="17"/>
        <v>360000</v>
      </c>
      <c r="V45" s="17">
        <f t="shared" si="18"/>
        <v>6480000</v>
      </c>
      <c r="W45" s="5"/>
      <c r="X45" s="18">
        <f t="shared" si="19"/>
        <v>0</v>
      </c>
      <c r="Y45" s="17">
        <f t="shared" ref="Y45:Y96" si="21">N45+T45+U45+V45</f>
        <v>9000000</v>
      </c>
      <c r="Z45" s="74">
        <f>SUM(X45:Y45)</f>
        <v>9000000</v>
      </c>
      <c r="AA45" s="3"/>
      <c r="AB45" s="55"/>
    </row>
    <row r="46" spans="1:28" s="56" customFormat="1" ht="67.900000000000006" customHeight="1">
      <c r="A46" s="1">
        <v>20</v>
      </c>
      <c r="B46" s="2" t="s">
        <v>42</v>
      </c>
      <c r="C46" s="3">
        <v>74</v>
      </c>
      <c r="D46" s="3">
        <v>37</v>
      </c>
      <c r="E46" s="4">
        <v>123.8</v>
      </c>
      <c r="F46" s="3" t="s">
        <v>4</v>
      </c>
      <c r="G46" s="5" t="s">
        <v>8</v>
      </c>
      <c r="H46" s="6">
        <v>27.8</v>
      </c>
      <c r="I46" s="7"/>
      <c r="J46" s="7"/>
      <c r="K46" s="6">
        <f t="shared" si="20"/>
        <v>27.8</v>
      </c>
      <c r="L46" s="8">
        <f>SUM(K46:K48)</f>
        <v>52.800000000000004</v>
      </c>
      <c r="M46" s="9">
        <v>60000</v>
      </c>
      <c r="N46" s="10">
        <f t="shared" si="14"/>
        <v>1668000</v>
      </c>
      <c r="O46" s="11"/>
      <c r="P46" s="12">
        <f t="shared" si="15"/>
        <v>27.8</v>
      </c>
      <c r="Q46" s="13" t="s">
        <v>41</v>
      </c>
      <c r="R46" s="14">
        <v>0</v>
      </c>
      <c r="S46" s="15">
        <v>1</v>
      </c>
      <c r="T46" s="16">
        <f t="shared" si="16"/>
        <v>0</v>
      </c>
      <c r="U46" s="17">
        <f t="shared" si="17"/>
        <v>278000</v>
      </c>
      <c r="V46" s="17">
        <f t="shared" si="18"/>
        <v>5004000</v>
      </c>
      <c r="W46" s="5"/>
      <c r="X46" s="18">
        <f t="shared" si="19"/>
        <v>0</v>
      </c>
      <c r="Y46" s="17">
        <f t="shared" si="21"/>
        <v>6950000</v>
      </c>
      <c r="Z46" s="19">
        <f>SUM(Y46:Y48)</f>
        <v>13200000</v>
      </c>
      <c r="AA46" s="3"/>
      <c r="AB46" s="55"/>
    </row>
    <row r="47" spans="1:28" s="56" customFormat="1" ht="67.900000000000006" customHeight="1">
      <c r="A47" s="1">
        <v>20</v>
      </c>
      <c r="B47" s="2" t="s">
        <v>42</v>
      </c>
      <c r="C47" s="3">
        <v>69</v>
      </c>
      <c r="D47" s="3">
        <v>37</v>
      </c>
      <c r="E47" s="4">
        <v>15.9</v>
      </c>
      <c r="F47" s="3" t="s">
        <v>4</v>
      </c>
      <c r="G47" s="5" t="s">
        <v>8</v>
      </c>
      <c r="H47" s="6">
        <v>15.9</v>
      </c>
      <c r="I47" s="7"/>
      <c r="J47" s="7"/>
      <c r="K47" s="6">
        <f t="shared" si="20"/>
        <v>15.9</v>
      </c>
      <c r="L47" s="38"/>
      <c r="M47" s="9">
        <v>60000</v>
      </c>
      <c r="N47" s="10">
        <f t="shared" si="14"/>
        <v>954000</v>
      </c>
      <c r="O47" s="11"/>
      <c r="P47" s="12">
        <f t="shared" si="15"/>
        <v>15.9</v>
      </c>
      <c r="Q47" s="13" t="s">
        <v>41</v>
      </c>
      <c r="R47" s="14">
        <v>0</v>
      </c>
      <c r="S47" s="15">
        <v>1</v>
      </c>
      <c r="T47" s="16">
        <f t="shared" si="16"/>
        <v>0</v>
      </c>
      <c r="U47" s="17">
        <f t="shared" si="17"/>
        <v>159000</v>
      </c>
      <c r="V47" s="17">
        <f t="shared" si="18"/>
        <v>2862000</v>
      </c>
      <c r="W47" s="5"/>
      <c r="X47" s="18">
        <f t="shared" si="19"/>
        <v>0</v>
      </c>
      <c r="Y47" s="17">
        <f t="shared" si="21"/>
        <v>3975000</v>
      </c>
      <c r="Z47" s="82"/>
      <c r="AA47" s="3"/>
      <c r="AB47" s="55"/>
    </row>
    <row r="48" spans="1:28" s="56" customFormat="1" ht="67.900000000000006" customHeight="1">
      <c r="A48" s="1">
        <v>20</v>
      </c>
      <c r="B48" s="2" t="s">
        <v>42</v>
      </c>
      <c r="C48" s="3">
        <v>53</v>
      </c>
      <c r="D48" s="3">
        <v>37</v>
      </c>
      <c r="E48" s="4">
        <v>567.70000000000005</v>
      </c>
      <c r="F48" s="3" t="s">
        <v>4</v>
      </c>
      <c r="G48" s="5" t="s">
        <v>8</v>
      </c>
      <c r="H48" s="6">
        <v>9.1</v>
      </c>
      <c r="I48" s="7"/>
      <c r="J48" s="7"/>
      <c r="K48" s="6">
        <f t="shared" si="20"/>
        <v>9.1</v>
      </c>
      <c r="L48" s="22"/>
      <c r="M48" s="9">
        <v>60000</v>
      </c>
      <c r="N48" s="10">
        <f t="shared" si="14"/>
        <v>546000</v>
      </c>
      <c r="O48" s="11"/>
      <c r="P48" s="12">
        <f t="shared" si="15"/>
        <v>9.1</v>
      </c>
      <c r="Q48" s="13" t="s">
        <v>41</v>
      </c>
      <c r="R48" s="14">
        <v>0</v>
      </c>
      <c r="S48" s="15">
        <v>1</v>
      </c>
      <c r="T48" s="16">
        <f t="shared" si="16"/>
        <v>0</v>
      </c>
      <c r="U48" s="17">
        <f t="shared" si="17"/>
        <v>91000</v>
      </c>
      <c r="V48" s="17">
        <f t="shared" si="18"/>
        <v>1638000</v>
      </c>
      <c r="W48" s="5"/>
      <c r="X48" s="18">
        <f t="shared" si="19"/>
        <v>0</v>
      </c>
      <c r="Y48" s="17">
        <f t="shared" si="21"/>
        <v>2275000</v>
      </c>
      <c r="Z48" s="83"/>
      <c r="AA48" s="3"/>
      <c r="AB48" s="55"/>
    </row>
    <row r="49" spans="1:28" s="56" customFormat="1" ht="67.900000000000006" customHeight="1">
      <c r="A49" s="1">
        <v>21</v>
      </c>
      <c r="B49" s="2" t="s">
        <v>121</v>
      </c>
      <c r="C49" s="3">
        <v>57</v>
      </c>
      <c r="D49" s="3">
        <v>38</v>
      </c>
      <c r="E49" s="4">
        <v>10649.2</v>
      </c>
      <c r="F49" s="3" t="s">
        <v>5</v>
      </c>
      <c r="G49" s="5" t="s">
        <v>7</v>
      </c>
      <c r="H49" s="6">
        <v>96</v>
      </c>
      <c r="I49" s="7"/>
      <c r="J49" s="7"/>
      <c r="K49" s="6">
        <f t="shared" si="20"/>
        <v>96</v>
      </c>
      <c r="L49" s="77">
        <f t="shared" ref="L49:L83" si="22">SUM(K49:K49)</f>
        <v>96</v>
      </c>
      <c r="M49" s="9">
        <v>60000</v>
      </c>
      <c r="N49" s="10">
        <f t="shared" si="14"/>
        <v>5760000</v>
      </c>
      <c r="O49" s="11"/>
      <c r="P49" s="12">
        <f t="shared" si="15"/>
        <v>96</v>
      </c>
      <c r="Q49" s="13" t="s">
        <v>41</v>
      </c>
      <c r="R49" s="14">
        <v>0</v>
      </c>
      <c r="S49" s="15">
        <v>1</v>
      </c>
      <c r="T49" s="16">
        <f t="shared" si="16"/>
        <v>0</v>
      </c>
      <c r="U49" s="17">
        <f t="shared" si="17"/>
        <v>960000</v>
      </c>
      <c r="V49" s="17">
        <f t="shared" si="18"/>
        <v>17280000</v>
      </c>
      <c r="W49" s="5"/>
      <c r="X49" s="18">
        <f t="shared" si="19"/>
        <v>0</v>
      </c>
      <c r="Y49" s="17">
        <f t="shared" si="21"/>
        <v>24000000</v>
      </c>
      <c r="Z49" s="74">
        <f t="shared" ref="Z49:Z66" si="23">SUM(X49:Y49)</f>
        <v>24000000</v>
      </c>
      <c r="AA49" s="3"/>
      <c r="AB49" s="55"/>
    </row>
    <row r="50" spans="1:28" s="56" customFormat="1" ht="67.900000000000006" customHeight="1">
      <c r="A50" s="1">
        <v>22</v>
      </c>
      <c r="B50" s="2" t="s">
        <v>122</v>
      </c>
      <c r="C50" s="3">
        <v>57</v>
      </c>
      <c r="D50" s="3">
        <v>38</v>
      </c>
      <c r="E50" s="4">
        <v>10649.2</v>
      </c>
      <c r="F50" s="3" t="s">
        <v>5</v>
      </c>
      <c r="G50" s="5" t="s">
        <v>7</v>
      </c>
      <c r="H50" s="6">
        <v>93.6</v>
      </c>
      <c r="I50" s="7"/>
      <c r="J50" s="7"/>
      <c r="K50" s="6">
        <f t="shared" si="20"/>
        <v>93.6</v>
      </c>
      <c r="L50" s="77">
        <f t="shared" si="22"/>
        <v>93.6</v>
      </c>
      <c r="M50" s="9">
        <v>60000</v>
      </c>
      <c r="N50" s="10">
        <f t="shared" si="14"/>
        <v>5616000</v>
      </c>
      <c r="O50" s="11"/>
      <c r="P50" s="12">
        <f t="shared" si="15"/>
        <v>93.6</v>
      </c>
      <c r="Q50" s="13" t="s">
        <v>41</v>
      </c>
      <c r="R50" s="14">
        <v>0</v>
      </c>
      <c r="S50" s="15">
        <v>1</v>
      </c>
      <c r="T50" s="16">
        <f t="shared" si="16"/>
        <v>0</v>
      </c>
      <c r="U50" s="17">
        <f t="shared" si="17"/>
        <v>936000</v>
      </c>
      <c r="V50" s="17">
        <f t="shared" si="18"/>
        <v>16848000</v>
      </c>
      <c r="W50" s="5"/>
      <c r="X50" s="18">
        <f t="shared" si="19"/>
        <v>0</v>
      </c>
      <c r="Y50" s="17">
        <f t="shared" si="21"/>
        <v>23400000</v>
      </c>
      <c r="Z50" s="74">
        <f t="shared" si="23"/>
        <v>23400000</v>
      </c>
      <c r="AA50" s="3"/>
      <c r="AB50" s="55"/>
    </row>
    <row r="51" spans="1:28" s="56" customFormat="1" ht="67.900000000000006" customHeight="1">
      <c r="A51" s="1">
        <v>23</v>
      </c>
      <c r="B51" s="2" t="s">
        <v>123</v>
      </c>
      <c r="C51" s="3">
        <v>57</v>
      </c>
      <c r="D51" s="3">
        <v>38</v>
      </c>
      <c r="E51" s="4">
        <v>10649.2</v>
      </c>
      <c r="F51" s="3" t="s">
        <v>5</v>
      </c>
      <c r="G51" s="5" t="s">
        <v>7</v>
      </c>
      <c r="H51" s="6">
        <v>69.599999999999994</v>
      </c>
      <c r="I51" s="7"/>
      <c r="J51" s="7"/>
      <c r="K51" s="6">
        <f t="shared" si="20"/>
        <v>69.599999999999994</v>
      </c>
      <c r="L51" s="77">
        <f t="shared" si="22"/>
        <v>69.599999999999994</v>
      </c>
      <c r="M51" s="9">
        <v>60000</v>
      </c>
      <c r="N51" s="10">
        <f t="shared" si="14"/>
        <v>4175999.9999999995</v>
      </c>
      <c r="O51" s="11"/>
      <c r="P51" s="12">
        <f t="shared" si="15"/>
        <v>69.599999999999994</v>
      </c>
      <c r="Q51" s="13" t="s">
        <v>41</v>
      </c>
      <c r="R51" s="14">
        <v>0</v>
      </c>
      <c r="S51" s="15">
        <v>1</v>
      </c>
      <c r="T51" s="16">
        <f t="shared" si="16"/>
        <v>0</v>
      </c>
      <c r="U51" s="17">
        <f t="shared" si="17"/>
        <v>696000</v>
      </c>
      <c r="V51" s="17">
        <f t="shared" si="18"/>
        <v>12527999.999999998</v>
      </c>
      <c r="W51" s="5"/>
      <c r="X51" s="18">
        <f t="shared" si="19"/>
        <v>0</v>
      </c>
      <c r="Y51" s="17">
        <f t="shared" si="21"/>
        <v>17400000</v>
      </c>
      <c r="Z51" s="74">
        <f t="shared" si="23"/>
        <v>17400000</v>
      </c>
      <c r="AA51" s="3"/>
      <c r="AB51" s="55"/>
    </row>
    <row r="52" spans="1:28" s="56" customFormat="1" ht="67.900000000000006" customHeight="1">
      <c r="A52" s="1">
        <v>24</v>
      </c>
      <c r="B52" s="2" t="s">
        <v>124</v>
      </c>
      <c r="C52" s="3">
        <v>80</v>
      </c>
      <c r="D52" s="3">
        <v>37</v>
      </c>
      <c r="E52" s="4">
        <v>3042.7</v>
      </c>
      <c r="F52" s="3" t="s">
        <v>5</v>
      </c>
      <c r="G52" s="5" t="s">
        <v>7</v>
      </c>
      <c r="H52" s="6">
        <v>40.799999999999997</v>
      </c>
      <c r="I52" s="7"/>
      <c r="J52" s="7"/>
      <c r="K52" s="6">
        <f t="shared" si="20"/>
        <v>40.799999999999997</v>
      </c>
      <c r="L52" s="77">
        <f t="shared" si="22"/>
        <v>40.799999999999997</v>
      </c>
      <c r="M52" s="9">
        <v>60000</v>
      </c>
      <c r="N52" s="10">
        <f t="shared" si="14"/>
        <v>2448000</v>
      </c>
      <c r="O52" s="11"/>
      <c r="P52" s="12">
        <f t="shared" si="15"/>
        <v>40.799999999999997</v>
      </c>
      <c r="Q52" s="13" t="s">
        <v>41</v>
      </c>
      <c r="R52" s="14">
        <v>0</v>
      </c>
      <c r="S52" s="15">
        <v>1</v>
      </c>
      <c r="T52" s="16">
        <f t="shared" si="16"/>
        <v>0</v>
      </c>
      <c r="U52" s="17">
        <f t="shared" si="17"/>
        <v>408000</v>
      </c>
      <c r="V52" s="17">
        <f t="shared" si="18"/>
        <v>7344000</v>
      </c>
      <c r="W52" s="5"/>
      <c r="X52" s="18">
        <f t="shared" si="19"/>
        <v>0</v>
      </c>
      <c r="Y52" s="17">
        <f t="shared" si="21"/>
        <v>10200000</v>
      </c>
      <c r="Z52" s="74">
        <f t="shared" si="23"/>
        <v>10200000</v>
      </c>
      <c r="AA52" s="3"/>
      <c r="AB52" s="55"/>
    </row>
    <row r="53" spans="1:28" s="56" customFormat="1" ht="71.45" customHeight="1">
      <c r="A53" s="1">
        <v>25</v>
      </c>
      <c r="B53" s="2" t="s">
        <v>125</v>
      </c>
      <c r="C53" s="3">
        <v>80</v>
      </c>
      <c r="D53" s="3">
        <v>37</v>
      </c>
      <c r="E53" s="4">
        <v>3042.7</v>
      </c>
      <c r="F53" s="3" t="s">
        <v>5</v>
      </c>
      <c r="G53" s="5" t="s">
        <v>7</v>
      </c>
      <c r="H53" s="6">
        <v>96</v>
      </c>
      <c r="I53" s="7"/>
      <c r="J53" s="7"/>
      <c r="K53" s="6">
        <f t="shared" si="20"/>
        <v>96</v>
      </c>
      <c r="L53" s="77">
        <f t="shared" si="22"/>
        <v>96</v>
      </c>
      <c r="M53" s="9">
        <v>60000</v>
      </c>
      <c r="N53" s="10">
        <f t="shared" si="14"/>
        <v>5760000</v>
      </c>
      <c r="O53" s="11"/>
      <c r="P53" s="12">
        <f t="shared" si="15"/>
        <v>96</v>
      </c>
      <c r="Q53" s="13" t="s">
        <v>41</v>
      </c>
      <c r="R53" s="14">
        <v>0</v>
      </c>
      <c r="S53" s="15">
        <v>1</v>
      </c>
      <c r="T53" s="16">
        <f t="shared" si="16"/>
        <v>0</v>
      </c>
      <c r="U53" s="17">
        <f t="shared" si="17"/>
        <v>960000</v>
      </c>
      <c r="V53" s="17">
        <f t="shared" si="18"/>
        <v>17280000</v>
      </c>
      <c r="W53" s="5"/>
      <c r="X53" s="18">
        <f t="shared" si="19"/>
        <v>0</v>
      </c>
      <c r="Y53" s="17">
        <f t="shared" si="21"/>
        <v>24000000</v>
      </c>
      <c r="Z53" s="74">
        <f t="shared" si="23"/>
        <v>24000000</v>
      </c>
      <c r="AA53" s="3"/>
      <c r="AB53" s="55"/>
    </row>
    <row r="54" spans="1:28" s="56" customFormat="1" ht="67.900000000000006" customHeight="1">
      <c r="A54" s="1">
        <v>26</v>
      </c>
      <c r="B54" s="2" t="s">
        <v>126</v>
      </c>
      <c r="C54" s="3">
        <v>80</v>
      </c>
      <c r="D54" s="3">
        <v>37</v>
      </c>
      <c r="E54" s="4">
        <v>3042.7</v>
      </c>
      <c r="F54" s="3" t="s">
        <v>5</v>
      </c>
      <c r="G54" s="5" t="s">
        <v>7</v>
      </c>
      <c r="H54" s="6">
        <v>81.599999999999994</v>
      </c>
      <c r="I54" s="7"/>
      <c r="J54" s="7"/>
      <c r="K54" s="6">
        <f t="shared" si="20"/>
        <v>81.599999999999994</v>
      </c>
      <c r="L54" s="77">
        <f t="shared" si="22"/>
        <v>81.599999999999994</v>
      </c>
      <c r="M54" s="9">
        <v>60000</v>
      </c>
      <c r="N54" s="10">
        <f t="shared" si="14"/>
        <v>4896000</v>
      </c>
      <c r="O54" s="11"/>
      <c r="P54" s="12">
        <f t="shared" si="15"/>
        <v>81.599999999999994</v>
      </c>
      <c r="Q54" s="13" t="s">
        <v>41</v>
      </c>
      <c r="R54" s="14">
        <v>0</v>
      </c>
      <c r="S54" s="15">
        <v>1</v>
      </c>
      <c r="T54" s="16">
        <f t="shared" si="16"/>
        <v>0</v>
      </c>
      <c r="U54" s="17">
        <f t="shared" si="17"/>
        <v>816000</v>
      </c>
      <c r="V54" s="17">
        <f t="shared" si="18"/>
        <v>14688000</v>
      </c>
      <c r="W54" s="5"/>
      <c r="X54" s="18">
        <f t="shared" si="19"/>
        <v>0</v>
      </c>
      <c r="Y54" s="17">
        <f t="shared" si="21"/>
        <v>20400000</v>
      </c>
      <c r="Z54" s="74">
        <f t="shared" si="23"/>
        <v>20400000</v>
      </c>
      <c r="AA54" s="3"/>
      <c r="AB54" s="55"/>
    </row>
    <row r="55" spans="1:28" s="56" customFormat="1" ht="67.900000000000006" customHeight="1">
      <c r="A55" s="1">
        <v>27</v>
      </c>
      <c r="B55" s="2" t="s">
        <v>129</v>
      </c>
      <c r="C55" s="3">
        <v>80</v>
      </c>
      <c r="D55" s="3">
        <v>37</v>
      </c>
      <c r="E55" s="4">
        <v>3042.7</v>
      </c>
      <c r="F55" s="3" t="s">
        <v>5</v>
      </c>
      <c r="G55" s="5" t="s">
        <v>7</v>
      </c>
      <c r="H55" s="6">
        <v>60</v>
      </c>
      <c r="I55" s="7"/>
      <c r="J55" s="7"/>
      <c r="K55" s="6">
        <f t="shared" si="20"/>
        <v>60</v>
      </c>
      <c r="L55" s="77">
        <f t="shared" si="22"/>
        <v>60</v>
      </c>
      <c r="M55" s="9">
        <v>60000</v>
      </c>
      <c r="N55" s="10">
        <f t="shared" si="14"/>
        <v>3600000</v>
      </c>
      <c r="O55" s="11"/>
      <c r="P55" s="12">
        <f t="shared" si="15"/>
        <v>60</v>
      </c>
      <c r="Q55" s="13" t="s">
        <v>41</v>
      </c>
      <c r="R55" s="14">
        <v>0</v>
      </c>
      <c r="S55" s="15">
        <v>1</v>
      </c>
      <c r="T55" s="16">
        <f t="shared" si="16"/>
        <v>0</v>
      </c>
      <c r="U55" s="17">
        <f t="shared" si="17"/>
        <v>600000</v>
      </c>
      <c r="V55" s="17">
        <f t="shared" si="18"/>
        <v>10800000</v>
      </c>
      <c r="W55" s="5"/>
      <c r="X55" s="18">
        <f t="shared" si="19"/>
        <v>0</v>
      </c>
      <c r="Y55" s="17">
        <f t="shared" si="21"/>
        <v>15000000</v>
      </c>
      <c r="Z55" s="74">
        <f t="shared" si="23"/>
        <v>15000000</v>
      </c>
      <c r="AA55" s="3"/>
      <c r="AB55" s="55"/>
    </row>
    <row r="56" spans="1:28" s="56" customFormat="1" ht="67.900000000000006" customHeight="1">
      <c r="A56" s="1">
        <v>28</v>
      </c>
      <c r="B56" s="2" t="s">
        <v>127</v>
      </c>
      <c r="C56" s="3">
        <v>57</v>
      </c>
      <c r="D56" s="3">
        <v>38</v>
      </c>
      <c r="E56" s="4">
        <v>10649.2</v>
      </c>
      <c r="F56" s="3" t="s">
        <v>5</v>
      </c>
      <c r="G56" s="5" t="s">
        <v>7</v>
      </c>
      <c r="H56" s="6">
        <f>48+91.2</f>
        <v>139.19999999999999</v>
      </c>
      <c r="I56" s="7"/>
      <c r="J56" s="7"/>
      <c r="K56" s="6">
        <f t="shared" si="20"/>
        <v>139.19999999999999</v>
      </c>
      <c r="L56" s="77">
        <f t="shared" si="22"/>
        <v>139.19999999999999</v>
      </c>
      <c r="M56" s="9">
        <v>60000</v>
      </c>
      <c r="N56" s="10">
        <f t="shared" si="14"/>
        <v>8351999.9999999991</v>
      </c>
      <c r="O56" s="11"/>
      <c r="P56" s="12">
        <f t="shared" si="15"/>
        <v>139.19999999999999</v>
      </c>
      <c r="Q56" s="13" t="s">
        <v>41</v>
      </c>
      <c r="R56" s="14">
        <v>0</v>
      </c>
      <c r="S56" s="15">
        <v>1</v>
      </c>
      <c r="T56" s="16">
        <f t="shared" si="16"/>
        <v>0</v>
      </c>
      <c r="U56" s="17">
        <f t="shared" si="17"/>
        <v>1392000</v>
      </c>
      <c r="V56" s="17">
        <f t="shared" si="18"/>
        <v>25055999.999999996</v>
      </c>
      <c r="W56" s="5"/>
      <c r="X56" s="18">
        <f t="shared" si="19"/>
        <v>0</v>
      </c>
      <c r="Y56" s="17">
        <f t="shared" si="21"/>
        <v>34800000</v>
      </c>
      <c r="Z56" s="74">
        <f t="shared" si="23"/>
        <v>34800000</v>
      </c>
      <c r="AA56" s="3"/>
      <c r="AB56" s="55"/>
    </row>
    <row r="57" spans="1:28" s="56" customFormat="1" ht="67.900000000000006" customHeight="1">
      <c r="A57" s="1">
        <v>29</v>
      </c>
      <c r="B57" s="2" t="s">
        <v>128</v>
      </c>
      <c r="C57" s="3">
        <v>57</v>
      </c>
      <c r="D57" s="3">
        <v>38</v>
      </c>
      <c r="E57" s="4">
        <v>10649.2</v>
      </c>
      <c r="F57" s="3" t="s">
        <v>5</v>
      </c>
      <c r="G57" s="5" t="s">
        <v>7</v>
      </c>
      <c r="H57" s="6">
        <f>103.2+48</f>
        <v>151.19999999999999</v>
      </c>
      <c r="I57" s="7"/>
      <c r="J57" s="7"/>
      <c r="K57" s="6">
        <f t="shared" si="20"/>
        <v>151.19999999999999</v>
      </c>
      <c r="L57" s="77">
        <f t="shared" si="22"/>
        <v>151.19999999999999</v>
      </c>
      <c r="M57" s="9">
        <v>60000</v>
      </c>
      <c r="N57" s="10">
        <f t="shared" si="14"/>
        <v>9072000</v>
      </c>
      <c r="O57" s="11"/>
      <c r="P57" s="12">
        <f t="shared" si="15"/>
        <v>151.19999999999999</v>
      </c>
      <c r="Q57" s="13" t="s">
        <v>41</v>
      </c>
      <c r="R57" s="14">
        <v>0</v>
      </c>
      <c r="S57" s="15">
        <v>1</v>
      </c>
      <c r="T57" s="16">
        <f t="shared" si="16"/>
        <v>0</v>
      </c>
      <c r="U57" s="17">
        <f t="shared" si="17"/>
        <v>1512000</v>
      </c>
      <c r="V57" s="17">
        <f t="shared" si="18"/>
        <v>27216000</v>
      </c>
      <c r="W57" s="5"/>
      <c r="X57" s="18">
        <f t="shared" si="19"/>
        <v>0</v>
      </c>
      <c r="Y57" s="17">
        <f t="shared" si="21"/>
        <v>37800000</v>
      </c>
      <c r="Z57" s="74">
        <f t="shared" si="23"/>
        <v>37800000</v>
      </c>
      <c r="AA57" s="3"/>
      <c r="AB57" s="55"/>
    </row>
    <row r="58" spans="1:28" s="56" customFormat="1" ht="67.900000000000006" customHeight="1">
      <c r="A58" s="1">
        <v>30</v>
      </c>
      <c r="B58" s="2" t="s">
        <v>130</v>
      </c>
      <c r="C58" s="3">
        <v>80</v>
      </c>
      <c r="D58" s="3">
        <v>37</v>
      </c>
      <c r="E58" s="4">
        <v>3042.7</v>
      </c>
      <c r="F58" s="3" t="s">
        <v>5</v>
      </c>
      <c r="G58" s="5" t="s">
        <v>7</v>
      </c>
      <c r="H58" s="6">
        <v>124.8</v>
      </c>
      <c r="I58" s="7"/>
      <c r="J58" s="7"/>
      <c r="K58" s="6">
        <f t="shared" si="20"/>
        <v>124.8</v>
      </c>
      <c r="L58" s="77">
        <f t="shared" si="22"/>
        <v>124.8</v>
      </c>
      <c r="M58" s="9">
        <v>60000</v>
      </c>
      <c r="N58" s="10">
        <f t="shared" si="14"/>
        <v>7488000</v>
      </c>
      <c r="O58" s="11"/>
      <c r="P58" s="12">
        <f t="shared" si="15"/>
        <v>124.8</v>
      </c>
      <c r="Q58" s="13" t="s">
        <v>41</v>
      </c>
      <c r="R58" s="14">
        <v>0</v>
      </c>
      <c r="S58" s="15">
        <v>1</v>
      </c>
      <c r="T58" s="16">
        <f t="shared" si="16"/>
        <v>0</v>
      </c>
      <c r="U58" s="17">
        <f t="shared" si="17"/>
        <v>1248000</v>
      </c>
      <c r="V58" s="17">
        <f t="shared" si="18"/>
        <v>22464000</v>
      </c>
      <c r="W58" s="5"/>
      <c r="X58" s="18">
        <f t="shared" si="19"/>
        <v>0</v>
      </c>
      <c r="Y58" s="17">
        <f t="shared" si="21"/>
        <v>31200000</v>
      </c>
      <c r="Z58" s="74">
        <f t="shared" si="23"/>
        <v>31200000</v>
      </c>
      <c r="AA58" s="3"/>
      <c r="AB58" s="55"/>
    </row>
    <row r="59" spans="1:28" s="56" customFormat="1" ht="67.900000000000006" customHeight="1">
      <c r="A59" s="1">
        <v>31</v>
      </c>
      <c r="B59" s="2" t="s">
        <v>131</v>
      </c>
      <c r="C59" s="3">
        <v>57</v>
      </c>
      <c r="D59" s="3">
        <v>38</v>
      </c>
      <c r="E59" s="4">
        <v>10649.2</v>
      </c>
      <c r="F59" s="3" t="s">
        <v>5</v>
      </c>
      <c r="G59" s="5" t="s">
        <v>7</v>
      </c>
      <c r="H59" s="6">
        <f>168+91.2</f>
        <v>259.2</v>
      </c>
      <c r="I59" s="7"/>
      <c r="J59" s="7"/>
      <c r="K59" s="6">
        <f t="shared" si="20"/>
        <v>259.2</v>
      </c>
      <c r="L59" s="77">
        <f t="shared" si="22"/>
        <v>259.2</v>
      </c>
      <c r="M59" s="9">
        <v>60000</v>
      </c>
      <c r="N59" s="10">
        <f t="shared" si="14"/>
        <v>15552000</v>
      </c>
      <c r="O59" s="11"/>
      <c r="P59" s="12">
        <f t="shared" si="15"/>
        <v>259.2</v>
      </c>
      <c r="Q59" s="13" t="s">
        <v>41</v>
      </c>
      <c r="R59" s="14">
        <v>0</v>
      </c>
      <c r="S59" s="15">
        <v>1</v>
      </c>
      <c r="T59" s="16">
        <f t="shared" si="16"/>
        <v>0</v>
      </c>
      <c r="U59" s="17">
        <f t="shared" si="17"/>
        <v>2592000</v>
      </c>
      <c r="V59" s="17">
        <f t="shared" si="18"/>
        <v>46656000</v>
      </c>
      <c r="W59" s="5"/>
      <c r="X59" s="18">
        <f t="shared" si="19"/>
        <v>0</v>
      </c>
      <c r="Y59" s="17">
        <f t="shared" si="21"/>
        <v>64800000</v>
      </c>
      <c r="Z59" s="74">
        <f t="shared" si="23"/>
        <v>64800000</v>
      </c>
      <c r="AA59" s="3"/>
      <c r="AB59" s="55"/>
    </row>
    <row r="60" spans="1:28" s="56" customFormat="1" ht="67.900000000000006" customHeight="1">
      <c r="A60" s="1">
        <v>32</v>
      </c>
      <c r="B60" s="2" t="s">
        <v>132</v>
      </c>
      <c r="C60" s="3">
        <v>80</v>
      </c>
      <c r="D60" s="3">
        <v>37</v>
      </c>
      <c r="E60" s="4">
        <v>3042.7</v>
      </c>
      <c r="F60" s="3" t="s">
        <v>5</v>
      </c>
      <c r="G60" s="5" t="s">
        <v>7</v>
      </c>
      <c r="H60" s="6">
        <v>24</v>
      </c>
      <c r="I60" s="7"/>
      <c r="J60" s="7"/>
      <c r="K60" s="6">
        <f t="shared" si="20"/>
        <v>24</v>
      </c>
      <c r="L60" s="77">
        <f t="shared" si="22"/>
        <v>24</v>
      </c>
      <c r="M60" s="9">
        <v>60000</v>
      </c>
      <c r="N60" s="10">
        <f t="shared" si="14"/>
        <v>1440000</v>
      </c>
      <c r="O60" s="11"/>
      <c r="P60" s="12">
        <f t="shared" si="15"/>
        <v>24</v>
      </c>
      <c r="Q60" s="13" t="s">
        <v>41</v>
      </c>
      <c r="R60" s="14">
        <v>0</v>
      </c>
      <c r="S60" s="15">
        <v>1</v>
      </c>
      <c r="T60" s="16">
        <f t="shared" si="16"/>
        <v>0</v>
      </c>
      <c r="U60" s="17">
        <f t="shared" si="17"/>
        <v>240000</v>
      </c>
      <c r="V60" s="17">
        <f t="shared" si="18"/>
        <v>4320000</v>
      </c>
      <c r="W60" s="5"/>
      <c r="X60" s="18">
        <f t="shared" si="19"/>
        <v>0</v>
      </c>
      <c r="Y60" s="17">
        <f t="shared" si="21"/>
        <v>6000000</v>
      </c>
      <c r="Z60" s="74">
        <f t="shared" si="23"/>
        <v>6000000</v>
      </c>
      <c r="AA60" s="3"/>
      <c r="AB60" s="55"/>
    </row>
    <row r="61" spans="1:28" s="56" customFormat="1" ht="67.900000000000006" customHeight="1">
      <c r="A61" s="1">
        <v>33</v>
      </c>
      <c r="B61" s="2" t="s">
        <v>133</v>
      </c>
      <c r="C61" s="3">
        <v>57</v>
      </c>
      <c r="D61" s="3">
        <v>38</v>
      </c>
      <c r="E61" s="4">
        <v>10649.2</v>
      </c>
      <c r="F61" s="3" t="s">
        <v>5</v>
      </c>
      <c r="G61" s="5" t="s">
        <v>7</v>
      </c>
      <c r="H61" s="6">
        <v>115.2</v>
      </c>
      <c r="I61" s="7"/>
      <c r="J61" s="7"/>
      <c r="K61" s="6">
        <f t="shared" si="20"/>
        <v>115.2</v>
      </c>
      <c r="L61" s="77">
        <f t="shared" si="22"/>
        <v>115.2</v>
      </c>
      <c r="M61" s="9">
        <v>60000</v>
      </c>
      <c r="N61" s="10">
        <f t="shared" si="14"/>
        <v>6912000</v>
      </c>
      <c r="O61" s="11"/>
      <c r="P61" s="12">
        <f t="shared" si="15"/>
        <v>115.2</v>
      </c>
      <c r="Q61" s="13" t="s">
        <v>41</v>
      </c>
      <c r="R61" s="14">
        <v>0</v>
      </c>
      <c r="S61" s="15">
        <v>1</v>
      </c>
      <c r="T61" s="16">
        <f t="shared" si="16"/>
        <v>0</v>
      </c>
      <c r="U61" s="17">
        <f t="shared" si="17"/>
        <v>1152000</v>
      </c>
      <c r="V61" s="17">
        <f t="shared" si="18"/>
        <v>20736000</v>
      </c>
      <c r="W61" s="5"/>
      <c r="X61" s="18">
        <f t="shared" si="19"/>
        <v>0</v>
      </c>
      <c r="Y61" s="17">
        <f t="shared" si="21"/>
        <v>28800000</v>
      </c>
      <c r="Z61" s="74">
        <f t="shared" si="23"/>
        <v>28800000</v>
      </c>
      <c r="AA61" s="3"/>
      <c r="AB61" s="55"/>
    </row>
    <row r="62" spans="1:28" s="56" customFormat="1" ht="67.900000000000006" customHeight="1">
      <c r="A62" s="1">
        <v>34</v>
      </c>
      <c r="B62" s="2" t="s">
        <v>134</v>
      </c>
      <c r="C62" s="3">
        <v>80</v>
      </c>
      <c r="D62" s="3">
        <v>37</v>
      </c>
      <c r="E62" s="4">
        <v>3042.7</v>
      </c>
      <c r="F62" s="3" t="s">
        <v>5</v>
      </c>
      <c r="G62" s="5" t="s">
        <v>7</v>
      </c>
      <c r="H62" s="6">
        <v>132</v>
      </c>
      <c r="I62" s="7"/>
      <c r="J62" s="7"/>
      <c r="K62" s="6">
        <f t="shared" si="20"/>
        <v>132</v>
      </c>
      <c r="L62" s="77">
        <f t="shared" si="22"/>
        <v>132</v>
      </c>
      <c r="M62" s="9">
        <v>60000</v>
      </c>
      <c r="N62" s="10">
        <f t="shared" si="14"/>
        <v>7920000</v>
      </c>
      <c r="O62" s="11"/>
      <c r="P62" s="12">
        <f t="shared" si="15"/>
        <v>132</v>
      </c>
      <c r="Q62" s="13" t="s">
        <v>41</v>
      </c>
      <c r="R62" s="14">
        <v>0</v>
      </c>
      <c r="S62" s="15">
        <v>1</v>
      </c>
      <c r="T62" s="16">
        <f t="shared" si="16"/>
        <v>0</v>
      </c>
      <c r="U62" s="17">
        <f t="shared" si="17"/>
        <v>1320000</v>
      </c>
      <c r="V62" s="17">
        <f t="shared" si="18"/>
        <v>23760000</v>
      </c>
      <c r="W62" s="5"/>
      <c r="X62" s="18">
        <f t="shared" si="19"/>
        <v>0</v>
      </c>
      <c r="Y62" s="17">
        <f t="shared" si="21"/>
        <v>33000000</v>
      </c>
      <c r="Z62" s="74">
        <f t="shared" si="23"/>
        <v>33000000</v>
      </c>
      <c r="AA62" s="3"/>
      <c r="AB62" s="55"/>
    </row>
    <row r="63" spans="1:28" s="56" customFormat="1" ht="67.900000000000006" customHeight="1">
      <c r="A63" s="1">
        <v>35</v>
      </c>
      <c r="B63" s="2" t="s">
        <v>135</v>
      </c>
      <c r="C63" s="3">
        <v>80</v>
      </c>
      <c r="D63" s="3">
        <v>37</v>
      </c>
      <c r="E63" s="4">
        <v>3042.7</v>
      </c>
      <c r="F63" s="3" t="s">
        <v>5</v>
      </c>
      <c r="G63" s="5" t="s">
        <v>7</v>
      </c>
      <c r="H63" s="6">
        <v>36</v>
      </c>
      <c r="I63" s="7"/>
      <c r="J63" s="7"/>
      <c r="K63" s="6">
        <f t="shared" si="20"/>
        <v>36</v>
      </c>
      <c r="L63" s="77">
        <f t="shared" si="22"/>
        <v>36</v>
      </c>
      <c r="M63" s="9">
        <v>60000</v>
      </c>
      <c r="N63" s="10">
        <f t="shared" si="14"/>
        <v>2160000</v>
      </c>
      <c r="O63" s="11"/>
      <c r="P63" s="12">
        <f t="shared" si="15"/>
        <v>36</v>
      </c>
      <c r="Q63" s="13" t="s">
        <v>41</v>
      </c>
      <c r="R63" s="14">
        <v>0</v>
      </c>
      <c r="S63" s="15">
        <v>1</v>
      </c>
      <c r="T63" s="16">
        <f t="shared" si="16"/>
        <v>0</v>
      </c>
      <c r="U63" s="17">
        <f t="shared" si="17"/>
        <v>360000</v>
      </c>
      <c r="V63" s="17">
        <f t="shared" si="18"/>
        <v>6480000</v>
      </c>
      <c r="W63" s="5"/>
      <c r="X63" s="18">
        <f t="shared" si="19"/>
        <v>0</v>
      </c>
      <c r="Y63" s="17">
        <f t="shared" si="21"/>
        <v>9000000</v>
      </c>
      <c r="Z63" s="74">
        <f t="shared" si="23"/>
        <v>9000000</v>
      </c>
      <c r="AA63" s="3"/>
      <c r="AB63" s="55"/>
    </row>
    <row r="64" spans="1:28" s="56" customFormat="1" ht="67.900000000000006" customHeight="1">
      <c r="A64" s="1">
        <v>36</v>
      </c>
      <c r="B64" s="2" t="s">
        <v>136</v>
      </c>
      <c r="C64" s="3">
        <v>57</v>
      </c>
      <c r="D64" s="3">
        <v>38</v>
      </c>
      <c r="E64" s="4">
        <v>10649.2</v>
      </c>
      <c r="F64" s="3" t="s">
        <v>5</v>
      </c>
      <c r="G64" s="5" t="s">
        <v>7</v>
      </c>
      <c r="H64" s="6">
        <f>55.2+120+33.6+81.6</f>
        <v>290.39999999999998</v>
      </c>
      <c r="I64" s="7"/>
      <c r="J64" s="7"/>
      <c r="K64" s="6">
        <f t="shared" si="20"/>
        <v>290.39999999999998</v>
      </c>
      <c r="L64" s="77">
        <f t="shared" si="22"/>
        <v>290.39999999999998</v>
      </c>
      <c r="M64" s="9">
        <v>60000</v>
      </c>
      <c r="N64" s="10">
        <f t="shared" si="14"/>
        <v>17424000</v>
      </c>
      <c r="O64" s="11"/>
      <c r="P64" s="12">
        <f t="shared" si="15"/>
        <v>290.39999999999998</v>
      </c>
      <c r="Q64" s="13" t="s">
        <v>41</v>
      </c>
      <c r="R64" s="14">
        <v>0</v>
      </c>
      <c r="S64" s="15">
        <v>1</v>
      </c>
      <c r="T64" s="16">
        <f t="shared" si="16"/>
        <v>0</v>
      </c>
      <c r="U64" s="17">
        <f t="shared" si="17"/>
        <v>2904000</v>
      </c>
      <c r="V64" s="17">
        <f t="shared" si="18"/>
        <v>52272000</v>
      </c>
      <c r="W64" s="5"/>
      <c r="X64" s="18">
        <f t="shared" si="19"/>
        <v>0</v>
      </c>
      <c r="Y64" s="17">
        <f t="shared" si="21"/>
        <v>72600000</v>
      </c>
      <c r="Z64" s="74">
        <f t="shared" si="23"/>
        <v>72600000</v>
      </c>
      <c r="AA64" s="3"/>
      <c r="AB64" s="55"/>
    </row>
    <row r="65" spans="1:28" s="56" customFormat="1" ht="67.900000000000006" customHeight="1">
      <c r="A65" s="1">
        <v>37</v>
      </c>
      <c r="B65" s="2" t="s">
        <v>137</v>
      </c>
      <c r="C65" s="3">
        <v>57</v>
      </c>
      <c r="D65" s="3">
        <v>38</v>
      </c>
      <c r="E65" s="4">
        <v>10649.2</v>
      </c>
      <c r="F65" s="3" t="s">
        <v>5</v>
      </c>
      <c r="G65" s="5" t="s">
        <v>7</v>
      </c>
      <c r="H65" s="6">
        <f>48+96</f>
        <v>144</v>
      </c>
      <c r="I65" s="7"/>
      <c r="J65" s="7"/>
      <c r="K65" s="6">
        <f t="shared" si="20"/>
        <v>144</v>
      </c>
      <c r="L65" s="77">
        <f t="shared" si="22"/>
        <v>144</v>
      </c>
      <c r="M65" s="9">
        <v>60000</v>
      </c>
      <c r="N65" s="10">
        <f t="shared" si="14"/>
        <v>8640000</v>
      </c>
      <c r="O65" s="11"/>
      <c r="P65" s="12">
        <f t="shared" si="15"/>
        <v>144</v>
      </c>
      <c r="Q65" s="13" t="s">
        <v>41</v>
      </c>
      <c r="R65" s="14">
        <v>0</v>
      </c>
      <c r="S65" s="15">
        <v>1</v>
      </c>
      <c r="T65" s="16">
        <f t="shared" si="16"/>
        <v>0</v>
      </c>
      <c r="U65" s="17">
        <f t="shared" si="17"/>
        <v>1440000</v>
      </c>
      <c r="V65" s="17">
        <f t="shared" si="18"/>
        <v>25920000</v>
      </c>
      <c r="W65" s="5"/>
      <c r="X65" s="18">
        <f t="shared" si="19"/>
        <v>0</v>
      </c>
      <c r="Y65" s="17">
        <f t="shared" si="21"/>
        <v>36000000</v>
      </c>
      <c r="Z65" s="74">
        <f t="shared" si="23"/>
        <v>36000000</v>
      </c>
      <c r="AA65" s="3"/>
      <c r="AB65" s="55"/>
    </row>
    <row r="66" spans="1:28" s="56" customFormat="1" ht="67.900000000000006" customHeight="1">
      <c r="A66" s="1">
        <v>38</v>
      </c>
      <c r="B66" s="2" t="s">
        <v>146</v>
      </c>
      <c r="C66" s="3">
        <v>47</v>
      </c>
      <c r="D66" s="3">
        <v>37</v>
      </c>
      <c r="E66" s="4">
        <v>310.60000000000002</v>
      </c>
      <c r="F66" s="3" t="s">
        <v>4</v>
      </c>
      <c r="G66" s="5" t="s">
        <v>8</v>
      </c>
      <c r="H66" s="6">
        <v>60</v>
      </c>
      <c r="I66" s="7"/>
      <c r="J66" s="7"/>
      <c r="K66" s="6">
        <f t="shared" si="20"/>
        <v>60</v>
      </c>
      <c r="L66" s="77">
        <f t="shared" si="22"/>
        <v>60</v>
      </c>
      <c r="M66" s="9">
        <v>60000</v>
      </c>
      <c r="N66" s="10">
        <f t="shared" si="14"/>
        <v>3600000</v>
      </c>
      <c r="O66" s="11"/>
      <c r="P66" s="12">
        <f t="shared" si="15"/>
        <v>60</v>
      </c>
      <c r="Q66" s="13" t="s">
        <v>41</v>
      </c>
      <c r="R66" s="14">
        <v>0</v>
      </c>
      <c r="S66" s="15">
        <v>1</v>
      </c>
      <c r="T66" s="16">
        <f t="shared" si="16"/>
        <v>0</v>
      </c>
      <c r="U66" s="17">
        <f t="shared" si="17"/>
        <v>600000</v>
      </c>
      <c r="V66" s="17">
        <f t="shared" si="18"/>
        <v>10800000</v>
      </c>
      <c r="W66" s="5"/>
      <c r="X66" s="18">
        <f t="shared" si="19"/>
        <v>0</v>
      </c>
      <c r="Y66" s="17">
        <f t="shared" si="21"/>
        <v>15000000</v>
      </c>
      <c r="Z66" s="74">
        <f t="shared" si="23"/>
        <v>15000000</v>
      </c>
      <c r="AA66" s="3"/>
      <c r="AB66" s="55"/>
    </row>
    <row r="67" spans="1:28" s="56" customFormat="1" ht="67.900000000000006" customHeight="1">
      <c r="A67" s="1">
        <v>39</v>
      </c>
      <c r="B67" s="2" t="s">
        <v>147</v>
      </c>
      <c r="C67" s="3">
        <v>57</v>
      </c>
      <c r="D67" s="3">
        <v>38</v>
      </c>
      <c r="E67" s="4">
        <v>10649.2</v>
      </c>
      <c r="F67" s="3" t="s">
        <v>5</v>
      </c>
      <c r="G67" s="5" t="s">
        <v>7</v>
      </c>
      <c r="H67" s="6">
        <v>276</v>
      </c>
      <c r="I67" s="7"/>
      <c r="J67" s="7"/>
      <c r="K67" s="6">
        <f t="shared" si="20"/>
        <v>276</v>
      </c>
      <c r="L67" s="8">
        <f>SUM(K67:K68)</f>
        <v>286.60000000000002</v>
      </c>
      <c r="M67" s="9">
        <v>60000</v>
      </c>
      <c r="N67" s="10">
        <f t="shared" si="14"/>
        <v>16560000</v>
      </c>
      <c r="O67" s="11"/>
      <c r="P67" s="12">
        <f t="shared" si="15"/>
        <v>276</v>
      </c>
      <c r="Q67" s="13" t="s">
        <v>41</v>
      </c>
      <c r="R67" s="14">
        <v>0</v>
      </c>
      <c r="S67" s="15">
        <v>1</v>
      </c>
      <c r="T67" s="16">
        <f t="shared" si="16"/>
        <v>0</v>
      </c>
      <c r="U67" s="17">
        <f t="shared" si="17"/>
        <v>2760000</v>
      </c>
      <c r="V67" s="17">
        <f t="shared" si="18"/>
        <v>49680000</v>
      </c>
      <c r="W67" s="5"/>
      <c r="X67" s="18">
        <f t="shared" si="19"/>
        <v>0</v>
      </c>
      <c r="Y67" s="17">
        <f t="shared" si="21"/>
        <v>69000000</v>
      </c>
      <c r="Z67" s="19">
        <f>SUM(Y67:Y68)</f>
        <v>71650000</v>
      </c>
      <c r="AA67" s="3"/>
      <c r="AB67" s="55"/>
    </row>
    <row r="68" spans="1:28" s="56" customFormat="1" ht="67.900000000000006" customHeight="1">
      <c r="A68" s="1">
        <v>39</v>
      </c>
      <c r="B68" s="2" t="s">
        <v>147</v>
      </c>
      <c r="C68" s="3">
        <v>47</v>
      </c>
      <c r="D68" s="3">
        <v>37</v>
      </c>
      <c r="E68" s="4">
        <v>310.60000000000002</v>
      </c>
      <c r="F68" s="3" t="s">
        <v>4</v>
      </c>
      <c r="G68" s="5" t="s">
        <v>8</v>
      </c>
      <c r="H68" s="6">
        <v>10.6</v>
      </c>
      <c r="I68" s="7"/>
      <c r="J68" s="7"/>
      <c r="K68" s="6">
        <f t="shared" si="20"/>
        <v>10.6</v>
      </c>
      <c r="L68" s="22"/>
      <c r="M68" s="9">
        <v>60000</v>
      </c>
      <c r="N68" s="10">
        <f t="shared" si="14"/>
        <v>636000</v>
      </c>
      <c r="O68" s="11"/>
      <c r="P68" s="12">
        <f t="shared" si="15"/>
        <v>10.6</v>
      </c>
      <c r="Q68" s="13" t="s">
        <v>41</v>
      </c>
      <c r="R68" s="14">
        <v>0</v>
      </c>
      <c r="S68" s="15">
        <v>1</v>
      </c>
      <c r="T68" s="16">
        <f t="shared" si="16"/>
        <v>0</v>
      </c>
      <c r="U68" s="17">
        <f t="shared" si="17"/>
        <v>106000</v>
      </c>
      <c r="V68" s="17">
        <f t="shared" si="18"/>
        <v>1908000</v>
      </c>
      <c r="W68" s="5"/>
      <c r="X68" s="18">
        <f t="shared" si="19"/>
        <v>0</v>
      </c>
      <c r="Y68" s="17">
        <f t="shared" si="21"/>
        <v>2650000</v>
      </c>
      <c r="Z68" s="83"/>
      <c r="AA68" s="3"/>
      <c r="AB68" s="55"/>
    </row>
    <row r="69" spans="1:28" s="56" customFormat="1" ht="67.900000000000006" customHeight="1">
      <c r="A69" s="1">
        <v>39</v>
      </c>
      <c r="B69" s="2" t="s">
        <v>147</v>
      </c>
      <c r="C69" s="3">
        <v>53</v>
      </c>
      <c r="D69" s="3">
        <v>37</v>
      </c>
      <c r="E69" s="4">
        <v>567.70000000000005</v>
      </c>
      <c r="F69" s="3" t="s">
        <v>4</v>
      </c>
      <c r="G69" s="5" t="s">
        <v>8</v>
      </c>
      <c r="H69" s="6">
        <v>10.6</v>
      </c>
      <c r="I69" s="7"/>
      <c r="J69" s="7"/>
      <c r="K69" s="6">
        <f t="shared" si="20"/>
        <v>10.6</v>
      </c>
      <c r="L69" s="22"/>
      <c r="M69" s="9">
        <v>60000</v>
      </c>
      <c r="N69" s="10">
        <f t="shared" si="14"/>
        <v>636000</v>
      </c>
      <c r="O69" s="11"/>
      <c r="P69" s="12">
        <f t="shared" si="15"/>
        <v>10.6</v>
      </c>
      <c r="Q69" s="13" t="s">
        <v>41</v>
      </c>
      <c r="R69" s="14">
        <v>0</v>
      </c>
      <c r="S69" s="15">
        <v>1</v>
      </c>
      <c r="T69" s="16">
        <f t="shared" si="16"/>
        <v>0</v>
      </c>
      <c r="U69" s="17">
        <f t="shared" si="17"/>
        <v>106000</v>
      </c>
      <c r="V69" s="17">
        <f t="shared" si="18"/>
        <v>1908000</v>
      </c>
      <c r="W69" s="5"/>
      <c r="X69" s="18">
        <f t="shared" si="19"/>
        <v>0</v>
      </c>
      <c r="Y69" s="17">
        <f t="shared" si="21"/>
        <v>2650000</v>
      </c>
      <c r="Z69" s="83"/>
      <c r="AA69" s="3"/>
      <c r="AB69" s="55"/>
    </row>
    <row r="70" spans="1:28" s="56" customFormat="1" ht="67.900000000000006" customHeight="1">
      <c r="A70" s="1">
        <v>40</v>
      </c>
      <c r="B70" s="2" t="s">
        <v>148</v>
      </c>
      <c r="C70" s="3">
        <v>57</v>
      </c>
      <c r="D70" s="3">
        <v>38</v>
      </c>
      <c r="E70" s="4">
        <v>10649.2</v>
      </c>
      <c r="F70" s="3" t="s">
        <v>5</v>
      </c>
      <c r="G70" s="5" t="s">
        <v>7</v>
      </c>
      <c r="H70" s="6">
        <v>112.8</v>
      </c>
      <c r="I70" s="7"/>
      <c r="J70" s="7"/>
      <c r="K70" s="6">
        <f t="shared" si="20"/>
        <v>112.8</v>
      </c>
      <c r="L70" s="8">
        <f>SUM(K70:K71)</f>
        <v>156</v>
      </c>
      <c r="M70" s="9">
        <v>60000</v>
      </c>
      <c r="N70" s="10">
        <f t="shared" si="14"/>
        <v>6768000</v>
      </c>
      <c r="O70" s="11"/>
      <c r="P70" s="12">
        <f t="shared" si="15"/>
        <v>112.8</v>
      </c>
      <c r="Q70" s="13" t="s">
        <v>41</v>
      </c>
      <c r="R70" s="14">
        <v>0</v>
      </c>
      <c r="S70" s="15">
        <v>1</v>
      </c>
      <c r="T70" s="16">
        <f t="shared" si="16"/>
        <v>0</v>
      </c>
      <c r="U70" s="17">
        <f t="shared" si="17"/>
        <v>1128000</v>
      </c>
      <c r="V70" s="17">
        <f t="shared" si="18"/>
        <v>20304000</v>
      </c>
      <c r="W70" s="5"/>
      <c r="X70" s="18">
        <f t="shared" si="19"/>
        <v>0</v>
      </c>
      <c r="Y70" s="17">
        <f t="shared" si="21"/>
        <v>28200000</v>
      </c>
      <c r="Z70" s="19">
        <f>SUM(Y70:Y71)</f>
        <v>39000000</v>
      </c>
      <c r="AA70" s="3"/>
      <c r="AB70" s="55"/>
    </row>
    <row r="71" spans="1:28" s="56" customFormat="1" ht="67.900000000000006" customHeight="1">
      <c r="A71" s="1">
        <v>40</v>
      </c>
      <c r="B71" s="2" t="s">
        <v>148</v>
      </c>
      <c r="C71" s="3">
        <v>47</v>
      </c>
      <c r="D71" s="3">
        <v>37</v>
      </c>
      <c r="E71" s="4">
        <v>310.60000000000002</v>
      </c>
      <c r="F71" s="3" t="s">
        <v>4</v>
      </c>
      <c r="G71" s="5" t="s">
        <v>8</v>
      </c>
      <c r="H71" s="6">
        <v>43.2</v>
      </c>
      <c r="I71" s="7"/>
      <c r="J71" s="7"/>
      <c r="K71" s="6">
        <f t="shared" si="20"/>
        <v>43.2</v>
      </c>
      <c r="L71" s="22"/>
      <c r="M71" s="9">
        <v>60000</v>
      </c>
      <c r="N71" s="10">
        <f t="shared" si="14"/>
        <v>2592000</v>
      </c>
      <c r="O71" s="11"/>
      <c r="P71" s="12">
        <f t="shared" si="15"/>
        <v>43.2</v>
      </c>
      <c r="Q71" s="13" t="s">
        <v>41</v>
      </c>
      <c r="R71" s="14">
        <v>0</v>
      </c>
      <c r="S71" s="15">
        <v>1</v>
      </c>
      <c r="T71" s="16">
        <f t="shared" si="16"/>
        <v>0</v>
      </c>
      <c r="U71" s="17">
        <f t="shared" si="17"/>
        <v>432000</v>
      </c>
      <c r="V71" s="17">
        <f t="shared" si="18"/>
        <v>7776000</v>
      </c>
      <c r="W71" s="5"/>
      <c r="X71" s="18">
        <f t="shared" si="19"/>
        <v>0</v>
      </c>
      <c r="Y71" s="17">
        <f t="shared" si="21"/>
        <v>10800000</v>
      </c>
      <c r="Z71" s="83"/>
      <c r="AA71" s="3"/>
      <c r="AB71" s="55"/>
    </row>
    <row r="72" spans="1:28" s="56" customFormat="1" ht="91.7" customHeight="1">
      <c r="A72" s="1">
        <v>41</v>
      </c>
      <c r="B72" s="2" t="s">
        <v>149</v>
      </c>
      <c r="C72" s="3">
        <v>53</v>
      </c>
      <c r="D72" s="3">
        <v>37</v>
      </c>
      <c r="E72" s="4">
        <v>567.70000000000005</v>
      </c>
      <c r="F72" s="3" t="s">
        <v>4</v>
      </c>
      <c r="G72" s="5" t="s">
        <v>8</v>
      </c>
      <c r="H72" s="6">
        <v>45.6</v>
      </c>
      <c r="I72" s="7"/>
      <c r="J72" s="7"/>
      <c r="K72" s="6">
        <f t="shared" si="20"/>
        <v>45.6</v>
      </c>
      <c r="L72" s="8">
        <f>SUM(K72:K73)</f>
        <v>122.4</v>
      </c>
      <c r="M72" s="9">
        <v>60000</v>
      </c>
      <c r="N72" s="10">
        <f t="shared" si="14"/>
        <v>2736000</v>
      </c>
      <c r="O72" s="11"/>
      <c r="P72" s="12">
        <f t="shared" si="15"/>
        <v>45.6</v>
      </c>
      <c r="Q72" s="13" t="s">
        <v>41</v>
      </c>
      <c r="R72" s="14">
        <v>0</v>
      </c>
      <c r="S72" s="15">
        <v>1</v>
      </c>
      <c r="T72" s="16">
        <f t="shared" si="16"/>
        <v>0</v>
      </c>
      <c r="U72" s="17">
        <f t="shared" si="17"/>
        <v>456000</v>
      </c>
      <c r="V72" s="17">
        <f t="shared" si="18"/>
        <v>8208000</v>
      </c>
      <c r="W72" s="5"/>
      <c r="X72" s="18">
        <f t="shared" si="19"/>
        <v>0</v>
      </c>
      <c r="Y72" s="17">
        <f t="shared" si="21"/>
        <v>11400000</v>
      </c>
      <c r="Z72" s="19">
        <f>SUM(Y72:Y73)</f>
        <v>30600000</v>
      </c>
      <c r="AA72" s="3"/>
      <c r="AB72" s="55"/>
    </row>
    <row r="73" spans="1:28" s="56" customFormat="1" ht="91.7" customHeight="1">
      <c r="A73" s="1">
        <v>41</v>
      </c>
      <c r="B73" s="2" t="s">
        <v>149</v>
      </c>
      <c r="C73" s="3">
        <v>57</v>
      </c>
      <c r="D73" s="3">
        <v>37</v>
      </c>
      <c r="E73" s="4">
        <v>10649.2</v>
      </c>
      <c r="F73" s="3" t="s">
        <v>5</v>
      </c>
      <c r="G73" s="5" t="s">
        <v>7</v>
      </c>
      <c r="H73" s="6">
        <v>76.8</v>
      </c>
      <c r="I73" s="7"/>
      <c r="J73" s="7"/>
      <c r="K73" s="6">
        <f t="shared" si="20"/>
        <v>76.8</v>
      </c>
      <c r="L73" s="22"/>
      <c r="M73" s="9">
        <v>60000</v>
      </c>
      <c r="N73" s="10">
        <f t="shared" si="14"/>
        <v>4608000</v>
      </c>
      <c r="O73" s="11"/>
      <c r="P73" s="12">
        <f t="shared" si="15"/>
        <v>76.8</v>
      </c>
      <c r="Q73" s="13" t="s">
        <v>41</v>
      </c>
      <c r="R73" s="14">
        <v>0</v>
      </c>
      <c r="S73" s="15">
        <v>1</v>
      </c>
      <c r="T73" s="16">
        <f t="shared" si="16"/>
        <v>0</v>
      </c>
      <c r="U73" s="17">
        <f t="shared" si="17"/>
        <v>768000</v>
      </c>
      <c r="V73" s="17">
        <f t="shared" si="18"/>
        <v>13824000</v>
      </c>
      <c r="W73" s="5"/>
      <c r="X73" s="18">
        <f t="shared" si="19"/>
        <v>0</v>
      </c>
      <c r="Y73" s="17">
        <f t="shared" si="21"/>
        <v>19200000</v>
      </c>
      <c r="Z73" s="83"/>
      <c r="AA73" s="3"/>
      <c r="AB73" s="55"/>
    </row>
    <row r="74" spans="1:28" s="56" customFormat="1" ht="67.900000000000006" customHeight="1">
      <c r="A74" s="1">
        <v>42</v>
      </c>
      <c r="B74" s="2" t="s">
        <v>150</v>
      </c>
      <c r="C74" s="3">
        <v>53</v>
      </c>
      <c r="D74" s="3">
        <v>37</v>
      </c>
      <c r="E74" s="4">
        <v>567.70000000000005</v>
      </c>
      <c r="F74" s="3" t="s">
        <v>4</v>
      </c>
      <c r="G74" s="5" t="s">
        <v>8</v>
      </c>
      <c r="H74" s="6">
        <v>52.8</v>
      </c>
      <c r="I74" s="7"/>
      <c r="J74" s="7"/>
      <c r="K74" s="6">
        <f t="shared" si="20"/>
        <v>52.8</v>
      </c>
      <c r="L74" s="8">
        <f>SUM(K74:K75)</f>
        <v>172.8</v>
      </c>
      <c r="M74" s="9">
        <v>60000</v>
      </c>
      <c r="N74" s="10">
        <f t="shared" si="14"/>
        <v>3168000</v>
      </c>
      <c r="O74" s="11"/>
      <c r="P74" s="12">
        <f t="shared" si="15"/>
        <v>52.8</v>
      </c>
      <c r="Q74" s="13" t="s">
        <v>41</v>
      </c>
      <c r="R74" s="14">
        <v>0</v>
      </c>
      <c r="S74" s="15">
        <v>1</v>
      </c>
      <c r="T74" s="16">
        <f t="shared" si="16"/>
        <v>0</v>
      </c>
      <c r="U74" s="17">
        <f t="shared" si="17"/>
        <v>528000</v>
      </c>
      <c r="V74" s="17">
        <f t="shared" si="18"/>
        <v>9504000</v>
      </c>
      <c r="W74" s="5"/>
      <c r="X74" s="18">
        <f t="shared" si="19"/>
        <v>0</v>
      </c>
      <c r="Y74" s="17">
        <f t="shared" si="21"/>
        <v>13200000</v>
      </c>
      <c r="Z74" s="19">
        <f>SUM(Y74:Y75)</f>
        <v>43200000</v>
      </c>
      <c r="AA74" s="3"/>
      <c r="AB74" s="55"/>
    </row>
    <row r="75" spans="1:28" s="56" customFormat="1" ht="67.900000000000006" customHeight="1">
      <c r="A75" s="1">
        <v>42</v>
      </c>
      <c r="B75" s="2" t="s">
        <v>150</v>
      </c>
      <c r="C75" s="3">
        <v>57</v>
      </c>
      <c r="D75" s="3">
        <v>37</v>
      </c>
      <c r="E75" s="4">
        <v>10649.2</v>
      </c>
      <c r="F75" s="3" t="s">
        <v>5</v>
      </c>
      <c r="G75" s="5" t="s">
        <v>7</v>
      </c>
      <c r="H75" s="6">
        <v>120</v>
      </c>
      <c r="I75" s="7"/>
      <c r="J75" s="7"/>
      <c r="K75" s="6">
        <f t="shared" si="20"/>
        <v>120</v>
      </c>
      <c r="L75" s="22"/>
      <c r="M75" s="9">
        <v>60000</v>
      </c>
      <c r="N75" s="10">
        <f t="shared" si="14"/>
        <v>7200000</v>
      </c>
      <c r="O75" s="11"/>
      <c r="P75" s="12">
        <f t="shared" si="15"/>
        <v>120</v>
      </c>
      <c r="Q75" s="13" t="s">
        <v>41</v>
      </c>
      <c r="R75" s="14">
        <v>0</v>
      </c>
      <c r="S75" s="15">
        <v>1</v>
      </c>
      <c r="T75" s="16">
        <f t="shared" si="16"/>
        <v>0</v>
      </c>
      <c r="U75" s="17">
        <f t="shared" si="17"/>
        <v>1200000</v>
      </c>
      <c r="V75" s="17">
        <f t="shared" si="18"/>
        <v>21600000</v>
      </c>
      <c r="W75" s="5"/>
      <c r="X75" s="18">
        <f t="shared" si="19"/>
        <v>0</v>
      </c>
      <c r="Y75" s="17">
        <f t="shared" si="21"/>
        <v>30000000</v>
      </c>
      <c r="Z75" s="83"/>
      <c r="AA75" s="3"/>
      <c r="AB75" s="55"/>
    </row>
    <row r="76" spans="1:28" s="56" customFormat="1" ht="74.849999999999994" customHeight="1">
      <c r="A76" s="1">
        <v>43</v>
      </c>
      <c r="B76" s="2" t="s">
        <v>86</v>
      </c>
      <c r="C76" s="3">
        <v>80</v>
      </c>
      <c r="D76" s="3">
        <v>37</v>
      </c>
      <c r="E76" s="4">
        <v>3042.7</v>
      </c>
      <c r="F76" s="3" t="s">
        <v>5</v>
      </c>
      <c r="G76" s="5" t="s">
        <v>7</v>
      </c>
      <c r="H76" s="6">
        <v>96</v>
      </c>
      <c r="I76" s="7"/>
      <c r="J76" s="7"/>
      <c r="K76" s="6">
        <f t="shared" si="20"/>
        <v>96</v>
      </c>
      <c r="L76" s="77">
        <f t="shared" si="22"/>
        <v>96</v>
      </c>
      <c r="M76" s="9">
        <v>60000</v>
      </c>
      <c r="N76" s="10">
        <f t="shared" si="14"/>
        <v>5760000</v>
      </c>
      <c r="O76" s="11"/>
      <c r="P76" s="12"/>
      <c r="Q76" s="13" t="s">
        <v>41</v>
      </c>
      <c r="R76" s="14"/>
      <c r="S76" s="15">
        <v>1</v>
      </c>
      <c r="T76" s="16">
        <f t="shared" si="16"/>
        <v>0</v>
      </c>
      <c r="U76" s="17">
        <f>K76*10000</f>
        <v>960000</v>
      </c>
      <c r="V76" s="17">
        <f>K76*M76*3</f>
        <v>17280000</v>
      </c>
      <c r="W76" s="5"/>
      <c r="X76" s="18">
        <f t="shared" si="19"/>
        <v>0</v>
      </c>
      <c r="Y76" s="17">
        <f t="shared" si="21"/>
        <v>24000000</v>
      </c>
      <c r="Z76" s="72">
        <f>SUM(Y76:Y121)</f>
        <v>673233806</v>
      </c>
      <c r="AA76" s="3"/>
      <c r="AB76" s="55"/>
    </row>
    <row r="77" spans="1:28" s="56" customFormat="1" ht="74.849999999999994" customHeight="1">
      <c r="A77" s="1">
        <v>43</v>
      </c>
      <c r="B77" s="2" t="s">
        <v>86</v>
      </c>
      <c r="C77" s="3"/>
      <c r="D77" s="3"/>
      <c r="E77" s="4"/>
      <c r="F77" s="3" t="s">
        <v>5</v>
      </c>
      <c r="G77" s="5"/>
      <c r="H77" s="6"/>
      <c r="I77" s="7"/>
      <c r="J77" s="7"/>
      <c r="K77" s="6">
        <f t="shared" si="20"/>
        <v>0</v>
      </c>
      <c r="L77" s="77">
        <f t="shared" si="22"/>
        <v>0</v>
      </c>
      <c r="M77" s="9">
        <v>60000</v>
      </c>
      <c r="N77" s="10">
        <f t="shared" si="14"/>
        <v>0</v>
      </c>
      <c r="O77" s="11" t="s">
        <v>84</v>
      </c>
      <c r="P77" s="12">
        <f>6*3.9</f>
        <v>23.4</v>
      </c>
      <c r="Q77" s="13" t="s">
        <v>41</v>
      </c>
      <c r="R77" s="14">
        <v>240000</v>
      </c>
      <c r="S77" s="15">
        <v>0.8</v>
      </c>
      <c r="T77" s="16">
        <f t="shared" si="16"/>
        <v>4492800</v>
      </c>
      <c r="U77" s="17">
        <f t="shared" ref="U77:U121" si="24">K77*10000</f>
        <v>0</v>
      </c>
      <c r="V77" s="17">
        <f t="shared" ref="V77:V121" si="25">K77*M77*3</f>
        <v>0</v>
      </c>
      <c r="W77" s="5"/>
      <c r="X77" s="18">
        <f t="shared" si="19"/>
        <v>0</v>
      </c>
      <c r="Y77" s="17">
        <f t="shared" si="21"/>
        <v>4492800</v>
      </c>
      <c r="Z77" s="72"/>
      <c r="AA77" s="93" t="s">
        <v>170</v>
      </c>
      <c r="AB77" s="55"/>
    </row>
    <row r="78" spans="1:28" s="56" customFormat="1" ht="74.849999999999994" customHeight="1">
      <c r="A78" s="1">
        <v>43</v>
      </c>
      <c r="B78" s="2" t="s">
        <v>86</v>
      </c>
      <c r="C78" s="3"/>
      <c r="D78" s="3"/>
      <c r="E78" s="4"/>
      <c r="F78" s="3" t="s">
        <v>5</v>
      </c>
      <c r="G78" s="5"/>
      <c r="H78" s="6"/>
      <c r="I78" s="7"/>
      <c r="J78" s="7"/>
      <c r="K78" s="6">
        <f t="shared" si="20"/>
        <v>0</v>
      </c>
      <c r="L78" s="77">
        <f t="shared" si="22"/>
        <v>0</v>
      </c>
      <c r="M78" s="9">
        <v>60000</v>
      </c>
      <c r="N78" s="10">
        <f t="shared" si="14"/>
        <v>0</v>
      </c>
      <c r="O78" s="11" t="s">
        <v>111</v>
      </c>
      <c r="P78" s="12">
        <f>30*2.5</f>
        <v>75</v>
      </c>
      <c r="Q78" s="13" t="s">
        <v>41</v>
      </c>
      <c r="R78" s="14">
        <v>580000</v>
      </c>
      <c r="S78" s="15">
        <v>0.8</v>
      </c>
      <c r="T78" s="16">
        <f t="shared" si="16"/>
        <v>34800000</v>
      </c>
      <c r="U78" s="17">
        <f t="shared" si="24"/>
        <v>0</v>
      </c>
      <c r="V78" s="17">
        <f t="shared" si="25"/>
        <v>0</v>
      </c>
      <c r="W78" s="5"/>
      <c r="X78" s="18">
        <f t="shared" si="19"/>
        <v>0</v>
      </c>
      <c r="Y78" s="17">
        <f t="shared" si="21"/>
        <v>34800000</v>
      </c>
      <c r="Z78" s="75"/>
      <c r="AA78" s="3" t="s">
        <v>110</v>
      </c>
      <c r="AB78" s="55"/>
    </row>
    <row r="79" spans="1:28" s="56" customFormat="1" ht="74.849999999999994" customHeight="1">
      <c r="A79" s="1">
        <v>43</v>
      </c>
      <c r="B79" s="2" t="s">
        <v>86</v>
      </c>
      <c r="C79" s="3"/>
      <c r="D79" s="3"/>
      <c r="E79" s="4"/>
      <c r="F79" s="3" t="s">
        <v>5</v>
      </c>
      <c r="G79" s="5"/>
      <c r="H79" s="6"/>
      <c r="I79" s="7"/>
      <c r="J79" s="7"/>
      <c r="K79" s="6">
        <f t="shared" si="20"/>
        <v>0</v>
      </c>
      <c r="L79" s="77">
        <f t="shared" si="22"/>
        <v>0</v>
      </c>
      <c r="M79" s="9">
        <v>60000</v>
      </c>
      <c r="N79" s="10">
        <f t="shared" si="14"/>
        <v>0</v>
      </c>
      <c r="O79" s="11" t="s">
        <v>112</v>
      </c>
      <c r="P79" s="12">
        <f>30*4.5*2.5</f>
        <v>337.5</v>
      </c>
      <c r="Q79" s="13" t="s">
        <v>48</v>
      </c>
      <c r="R79" s="14">
        <v>18000</v>
      </c>
      <c r="S79" s="15">
        <v>1</v>
      </c>
      <c r="T79" s="16">
        <f>P79*R79*S79</f>
        <v>6075000</v>
      </c>
      <c r="U79" s="17">
        <f t="shared" si="24"/>
        <v>0</v>
      </c>
      <c r="V79" s="17">
        <f t="shared" si="25"/>
        <v>0</v>
      </c>
      <c r="W79" s="5"/>
      <c r="X79" s="18">
        <f t="shared" si="19"/>
        <v>0</v>
      </c>
      <c r="Y79" s="17">
        <f t="shared" si="21"/>
        <v>6075000</v>
      </c>
      <c r="Z79" s="75"/>
      <c r="AA79" s="3" t="s">
        <v>113</v>
      </c>
      <c r="AB79" s="55"/>
    </row>
    <row r="80" spans="1:28" s="56" customFormat="1" ht="74.849999999999994" customHeight="1">
      <c r="A80" s="1">
        <v>43</v>
      </c>
      <c r="B80" s="2" t="s">
        <v>86</v>
      </c>
      <c r="C80" s="3"/>
      <c r="D80" s="3"/>
      <c r="E80" s="4"/>
      <c r="F80" s="3" t="s">
        <v>5</v>
      </c>
      <c r="G80" s="5"/>
      <c r="H80" s="6"/>
      <c r="I80" s="7"/>
      <c r="J80" s="7"/>
      <c r="K80" s="6">
        <f t="shared" si="20"/>
        <v>0</v>
      </c>
      <c r="L80" s="77">
        <f t="shared" si="22"/>
        <v>0</v>
      </c>
      <c r="M80" s="9">
        <v>60000</v>
      </c>
      <c r="N80" s="10">
        <f t="shared" si="14"/>
        <v>0</v>
      </c>
      <c r="O80" s="11" t="s">
        <v>89</v>
      </c>
      <c r="P80" s="12">
        <f>10469.2+3042.7-135-177-75-113.8-24.5-66.1-75</f>
        <v>12845.500000000002</v>
      </c>
      <c r="Q80" s="13" t="s">
        <v>41</v>
      </c>
      <c r="R80" s="14">
        <v>13700</v>
      </c>
      <c r="S80" s="15">
        <v>1</v>
      </c>
      <c r="T80" s="16">
        <f>P80*R80*S80</f>
        <v>175983350.00000003</v>
      </c>
      <c r="U80" s="17">
        <f t="shared" si="24"/>
        <v>0</v>
      </c>
      <c r="V80" s="17">
        <f t="shared" si="25"/>
        <v>0</v>
      </c>
      <c r="W80" s="5"/>
      <c r="X80" s="18">
        <f t="shared" si="19"/>
        <v>0</v>
      </c>
      <c r="Y80" s="17">
        <f t="shared" si="21"/>
        <v>175983350.00000003</v>
      </c>
      <c r="Z80" s="75"/>
      <c r="AA80" s="3" t="s">
        <v>85</v>
      </c>
      <c r="AB80" s="55"/>
    </row>
    <row r="81" spans="1:28" s="56" customFormat="1" ht="98.45" customHeight="1">
      <c r="A81" s="1">
        <v>43</v>
      </c>
      <c r="B81" s="2" t="s">
        <v>86</v>
      </c>
      <c r="C81" s="3"/>
      <c r="D81" s="3"/>
      <c r="E81" s="4"/>
      <c r="F81" s="3" t="s">
        <v>5</v>
      </c>
      <c r="G81" s="5"/>
      <c r="H81" s="6"/>
      <c r="I81" s="7"/>
      <c r="J81" s="7"/>
      <c r="K81" s="6">
        <f t="shared" si="20"/>
        <v>0</v>
      </c>
      <c r="L81" s="77">
        <f t="shared" si="22"/>
        <v>0</v>
      </c>
      <c r="M81" s="9">
        <v>60000</v>
      </c>
      <c r="N81" s="10">
        <f t="shared" si="14"/>
        <v>0</v>
      </c>
      <c r="O81" s="11" t="s">
        <v>151</v>
      </c>
      <c r="P81" s="12">
        <f>12.5*3.8</f>
        <v>47.5</v>
      </c>
      <c r="Q81" s="13" t="s">
        <v>41</v>
      </c>
      <c r="R81" s="14">
        <v>1230000</v>
      </c>
      <c r="S81" s="15">
        <v>0.8</v>
      </c>
      <c r="T81" s="16">
        <f t="shared" ref="T81:T121" si="26">P81*R81*S81</f>
        <v>46740000</v>
      </c>
      <c r="U81" s="17">
        <f t="shared" si="24"/>
        <v>0</v>
      </c>
      <c r="V81" s="17">
        <f t="shared" si="25"/>
        <v>0</v>
      </c>
      <c r="W81" s="5"/>
      <c r="X81" s="18">
        <f t="shared" si="19"/>
        <v>0</v>
      </c>
      <c r="Y81" s="17">
        <f t="shared" si="21"/>
        <v>46740000</v>
      </c>
      <c r="Z81" s="75"/>
      <c r="AA81" s="3" t="s">
        <v>106</v>
      </c>
      <c r="AB81" s="55"/>
    </row>
    <row r="82" spans="1:28" s="56" customFormat="1" ht="98.45" customHeight="1">
      <c r="A82" s="1">
        <v>43</v>
      </c>
      <c r="B82" s="2" t="s">
        <v>86</v>
      </c>
      <c r="C82" s="3"/>
      <c r="D82" s="3"/>
      <c r="E82" s="4"/>
      <c r="F82" s="3" t="s">
        <v>5</v>
      </c>
      <c r="G82" s="5"/>
      <c r="H82" s="6"/>
      <c r="I82" s="7"/>
      <c r="J82" s="7"/>
      <c r="K82" s="6">
        <f t="shared" si="20"/>
        <v>0</v>
      </c>
      <c r="L82" s="77">
        <f t="shared" si="22"/>
        <v>0</v>
      </c>
      <c r="M82" s="9">
        <v>60000</v>
      </c>
      <c r="N82" s="10">
        <f t="shared" si="14"/>
        <v>0</v>
      </c>
      <c r="O82" s="11" t="s">
        <v>152</v>
      </c>
      <c r="P82" s="12">
        <f>7.8*4.8</f>
        <v>37.44</v>
      </c>
      <c r="Q82" s="13" t="s">
        <v>41</v>
      </c>
      <c r="R82" s="14">
        <v>1230000</v>
      </c>
      <c r="S82" s="15">
        <v>0.8</v>
      </c>
      <c r="T82" s="16">
        <f t="shared" si="26"/>
        <v>36840960</v>
      </c>
      <c r="U82" s="17">
        <f t="shared" si="24"/>
        <v>0</v>
      </c>
      <c r="V82" s="17">
        <f t="shared" si="25"/>
        <v>0</v>
      </c>
      <c r="W82" s="5"/>
      <c r="X82" s="18">
        <f t="shared" si="19"/>
        <v>0</v>
      </c>
      <c r="Y82" s="17">
        <f t="shared" si="21"/>
        <v>36840960</v>
      </c>
      <c r="Z82" s="75"/>
      <c r="AA82" s="3" t="s">
        <v>103</v>
      </c>
      <c r="AB82" s="55"/>
    </row>
    <row r="83" spans="1:28" s="56" customFormat="1" ht="74.849999999999994" customHeight="1">
      <c r="A83" s="1">
        <v>43</v>
      </c>
      <c r="B83" s="2" t="s">
        <v>86</v>
      </c>
      <c r="C83" s="3"/>
      <c r="D83" s="3"/>
      <c r="E83" s="4"/>
      <c r="F83" s="3" t="s">
        <v>5</v>
      </c>
      <c r="G83" s="5"/>
      <c r="H83" s="6"/>
      <c r="I83" s="7"/>
      <c r="J83" s="7"/>
      <c r="K83" s="6">
        <f t="shared" si="20"/>
        <v>0</v>
      </c>
      <c r="L83" s="77">
        <f t="shared" si="22"/>
        <v>0</v>
      </c>
      <c r="M83" s="9">
        <v>60000</v>
      </c>
      <c r="N83" s="10">
        <f t="shared" ref="N83:N121" si="27">K83*M83</f>
        <v>0</v>
      </c>
      <c r="O83" s="11" t="s">
        <v>46</v>
      </c>
      <c r="P83" s="12">
        <f>49.5*0.5*2</f>
        <v>49.5</v>
      </c>
      <c r="Q83" s="13" t="s">
        <v>41</v>
      </c>
      <c r="R83" s="14">
        <v>230000</v>
      </c>
      <c r="S83" s="15">
        <v>0.8</v>
      </c>
      <c r="T83" s="16">
        <f>P83*R83*S83</f>
        <v>9108000</v>
      </c>
      <c r="U83" s="17">
        <f t="shared" si="24"/>
        <v>0</v>
      </c>
      <c r="V83" s="17">
        <f t="shared" si="25"/>
        <v>0</v>
      </c>
      <c r="W83" s="5"/>
      <c r="X83" s="18">
        <f t="shared" ref="X83:X121" si="28">W83*3500000</f>
        <v>0</v>
      </c>
      <c r="Y83" s="17">
        <f t="shared" si="21"/>
        <v>9108000</v>
      </c>
      <c r="Z83" s="75"/>
      <c r="AA83" s="3" t="s">
        <v>107</v>
      </c>
      <c r="AB83" s="55"/>
    </row>
    <row r="84" spans="1:28" ht="74.849999999999994" customHeight="1">
      <c r="A84" s="1">
        <v>43</v>
      </c>
      <c r="B84" s="2" t="s">
        <v>86</v>
      </c>
      <c r="C84" s="3"/>
      <c r="D84" s="3"/>
      <c r="E84" s="4"/>
      <c r="F84" s="3" t="s">
        <v>5</v>
      </c>
      <c r="G84" s="5"/>
      <c r="H84" s="6"/>
      <c r="I84" s="7"/>
      <c r="J84" s="7"/>
      <c r="K84" s="6">
        <f t="shared" si="20"/>
        <v>0</v>
      </c>
      <c r="L84" s="77">
        <f t="shared" ref="L84:L121" si="29">SUM(K84:K84)</f>
        <v>0</v>
      </c>
      <c r="M84" s="9">
        <v>60000</v>
      </c>
      <c r="N84" s="10">
        <f t="shared" si="27"/>
        <v>0</v>
      </c>
      <c r="O84" s="11" t="s">
        <v>47</v>
      </c>
      <c r="P84" s="12">
        <f>49.5*0.7*2</f>
        <v>69.3</v>
      </c>
      <c r="Q84" s="13" t="s">
        <v>41</v>
      </c>
      <c r="R84" s="14">
        <v>430000</v>
      </c>
      <c r="S84" s="15">
        <v>0.8</v>
      </c>
      <c r="T84" s="16">
        <f>P84*R84*S84</f>
        <v>23839200</v>
      </c>
      <c r="U84" s="17">
        <f t="shared" si="24"/>
        <v>0</v>
      </c>
      <c r="V84" s="17">
        <f t="shared" si="25"/>
        <v>0</v>
      </c>
      <c r="W84" s="5"/>
      <c r="X84" s="18">
        <f t="shared" si="28"/>
        <v>0</v>
      </c>
      <c r="Y84" s="17">
        <f t="shared" si="21"/>
        <v>23839200</v>
      </c>
      <c r="Z84" s="75"/>
      <c r="AA84" s="3" t="s">
        <v>108</v>
      </c>
    </row>
    <row r="85" spans="1:28" ht="74.849999999999994" customHeight="1">
      <c r="A85" s="1">
        <v>43</v>
      </c>
      <c r="B85" s="2" t="s">
        <v>86</v>
      </c>
      <c r="C85" s="3"/>
      <c r="D85" s="3"/>
      <c r="E85" s="4"/>
      <c r="F85" s="3" t="s">
        <v>5</v>
      </c>
      <c r="G85" s="5"/>
      <c r="H85" s="6"/>
      <c r="I85" s="7"/>
      <c r="J85" s="7"/>
      <c r="K85" s="6">
        <f t="shared" si="20"/>
        <v>0</v>
      </c>
      <c r="L85" s="77">
        <f t="shared" si="29"/>
        <v>0</v>
      </c>
      <c r="M85" s="9">
        <v>60000</v>
      </c>
      <c r="N85" s="10">
        <f t="shared" si="27"/>
        <v>0</v>
      </c>
      <c r="O85" s="11" t="s">
        <v>109</v>
      </c>
      <c r="P85" s="12">
        <f>59*3*1.5</f>
        <v>265.5</v>
      </c>
      <c r="Q85" s="13" t="s">
        <v>48</v>
      </c>
      <c r="R85" s="14">
        <v>18000</v>
      </c>
      <c r="S85" s="15">
        <v>1</v>
      </c>
      <c r="T85" s="16">
        <f t="shared" si="26"/>
        <v>4779000</v>
      </c>
      <c r="U85" s="17">
        <f t="shared" si="24"/>
        <v>0</v>
      </c>
      <c r="V85" s="17">
        <f t="shared" si="25"/>
        <v>0</v>
      </c>
      <c r="W85" s="5"/>
      <c r="X85" s="18">
        <f t="shared" si="28"/>
        <v>0</v>
      </c>
      <c r="Y85" s="17">
        <f t="shared" si="21"/>
        <v>4779000</v>
      </c>
      <c r="Z85" s="75"/>
      <c r="AA85" s="3" t="s">
        <v>116</v>
      </c>
    </row>
    <row r="86" spans="1:28" ht="74.849999999999994" customHeight="1">
      <c r="A86" s="1">
        <v>43</v>
      </c>
      <c r="B86" s="2" t="s">
        <v>86</v>
      </c>
      <c r="C86" s="3"/>
      <c r="D86" s="3"/>
      <c r="E86" s="4"/>
      <c r="F86" s="3" t="s">
        <v>5</v>
      </c>
      <c r="G86" s="5"/>
      <c r="H86" s="6"/>
      <c r="I86" s="7"/>
      <c r="J86" s="7"/>
      <c r="K86" s="6">
        <f t="shared" si="20"/>
        <v>0</v>
      </c>
      <c r="L86" s="77">
        <f t="shared" si="29"/>
        <v>0</v>
      </c>
      <c r="M86" s="9">
        <v>60000</v>
      </c>
      <c r="N86" s="10">
        <f t="shared" si="27"/>
        <v>0</v>
      </c>
      <c r="O86" s="11" t="s">
        <v>49</v>
      </c>
      <c r="P86" s="12">
        <v>2</v>
      </c>
      <c r="Q86" s="13" t="s">
        <v>50</v>
      </c>
      <c r="R86" s="14">
        <v>58300</v>
      </c>
      <c r="S86" s="15">
        <v>0.8</v>
      </c>
      <c r="T86" s="16">
        <f t="shared" si="26"/>
        <v>93280</v>
      </c>
      <c r="U86" s="17">
        <f t="shared" si="24"/>
        <v>0</v>
      </c>
      <c r="V86" s="17">
        <f t="shared" si="25"/>
        <v>0</v>
      </c>
      <c r="W86" s="5"/>
      <c r="X86" s="18">
        <f t="shared" si="28"/>
        <v>0</v>
      </c>
      <c r="Y86" s="17">
        <f t="shared" si="21"/>
        <v>93280</v>
      </c>
      <c r="Z86" s="75"/>
      <c r="AA86" s="3"/>
    </row>
    <row r="87" spans="1:28" ht="74.849999999999994" customHeight="1">
      <c r="A87" s="1">
        <v>43</v>
      </c>
      <c r="B87" s="2" t="s">
        <v>86</v>
      </c>
      <c r="C87" s="3"/>
      <c r="D87" s="3"/>
      <c r="E87" s="4"/>
      <c r="F87" s="3" t="s">
        <v>5</v>
      </c>
      <c r="G87" s="5"/>
      <c r="H87" s="6"/>
      <c r="I87" s="7"/>
      <c r="J87" s="7"/>
      <c r="K87" s="6">
        <f t="shared" si="20"/>
        <v>0</v>
      </c>
      <c r="L87" s="77">
        <f t="shared" si="29"/>
        <v>0</v>
      </c>
      <c r="M87" s="9">
        <v>60000</v>
      </c>
      <c r="N87" s="10">
        <f t="shared" si="27"/>
        <v>0</v>
      </c>
      <c r="O87" s="11" t="s">
        <v>51</v>
      </c>
      <c r="P87" s="12">
        <v>6</v>
      </c>
      <c r="Q87" s="13" t="s">
        <v>52</v>
      </c>
      <c r="R87" s="14">
        <v>87000</v>
      </c>
      <c r="S87" s="15">
        <v>0.8</v>
      </c>
      <c r="T87" s="16">
        <f t="shared" si="26"/>
        <v>417600</v>
      </c>
      <c r="U87" s="17">
        <f t="shared" si="24"/>
        <v>0</v>
      </c>
      <c r="V87" s="17">
        <f t="shared" si="25"/>
        <v>0</v>
      </c>
      <c r="W87" s="5"/>
      <c r="X87" s="18">
        <f t="shared" si="28"/>
        <v>0</v>
      </c>
      <c r="Y87" s="17">
        <f t="shared" si="21"/>
        <v>417600</v>
      </c>
      <c r="Z87" s="75"/>
      <c r="AA87" s="3" t="s">
        <v>53</v>
      </c>
    </row>
    <row r="88" spans="1:28" ht="74.849999999999994" customHeight="1">
      <c r="A88" s="1">
        <v>43</v>
      </c>
      <c r="B88" s="2" t="s">
        <v>86</v>
      </c>
      <c r="C88" s="3"/>
      <c r="D88" s="3"/>
      <c r="E88" s="4"/>
      <c r="F88" s="3" t="s">
        <v>5</v>
      </c>
      <c r="G88" s="5"/>
      <c r="H88" s="6"/>
      <c r="I88" s="7"/>
      <c r="J88" s="7"/>
      <c r="K88" s="6">
        <f t="shared" si="20"/>
        <v>0</v>
      </c>
      <c r="L88" s="77">
        <f t="shared" si="29"/>
        <v>0</v>
      </c>
      <c r="M88" s="9">
        <v>60000</v>
      </c>
      <c r="N88" s="10">
        <f t="shared" si="27"/>
        <v>0</v>
      </c>
      <c r="O88" s="11" t="s">
        <v>54</v>
      </c>
      <c r="P88" s="12">
        <v>1</v>
      </c>
      <c r="Q88" s="13" t="s">
        <v>50</v>
      </c>
      <c r="R88" s="14">
        <v>555000</v>
      </c>
      <c r="S88" s="15">
        <v>0.8</v>
      </c>
      <c r="T88" s="16">
        <f t="shared" si="26"/>
        <v>444000</v>
      </c>
      <c r="U88" s="17">
        <f t="shared" si="24"/>
        <v>0</v>
      </c>
      <c r="V88" s="17">
        <f t="shared" si="25"/>
        <v>0</v>
      </c>
      <c r="W88" s="5"/>
      <c r="X88" s="18">
        <f t="shared" si="28"/>
        <v>0</v>
      </c>
      <c r="Y88" s="17">
        <f t="shared" si="21"/>
        <v>444000</v>
      </c>
      <c r="Z88" s="75"/>
      <c r="AA88" s="3" t="s">
        <v>55</v>
      </c>
    </row>
    <row r="89" spans="1:28" ht="74.849999999999994" customHeight="1">
      <c r="A89" s="1">
        <v>43</v>
      </c>
      <c r="B89" s="2" t="s">
        <v>86</v>
      </c>
      <c r="C89" s="3"/>
      <c r="D89" s="3"/>
      <c r="E89" s="4"/>
      <c r="F89" s="3" t="s">
        <v>5</v>
      </c>
      <c r="G89" s="5"/>
      <c r="H89" s="6"/>
      <c r="I89" s="7"/>
      <c r="J89" s="7"/>
      <c r="K89" s="6">
        <f t="shared" si="20"/>
        <v>0</v>
      </c>
      <c r="L89" s="77">
        <f t="shared" si="29"/>
        <v>0</v>
      </c>
      <c r="M89" s="9">
        <v>60000</v>
      </c>
      <c r="N89" s="10">
        <f t="shared" si="27"/>
        <v>0</v>
      </c>
      <c r="O89" s="11" t="s">
        <v>56</v>
      </c>
      <c r="P89" s="12">
        <v>15</v>
      </c>
      <c r="Q89" s="13" t="s">
        <v>50</v>
      </c>
      <c r="R89" s="14">
        <v>3920000</v>
      </c>
      <c r="S89" s="15">
        <v>0.8</v>
      </c>
      <c r="T89" s="16">
        <f>P89*R89*S89</f>
        <v>47040000</v>
      </c>
      <c r="U89" s="17">
        <f t="shared" si="24"/>
        <v>0</v>
      </c>
      <c r="V89" s="17">
        <f t="shared" si="25"/>
        <v>0</v>
      </c>
      <c r="W89" s="5"/>
      <c r="X89" s="18">
        <f t="shared" si="28"/>
        <v>0</v>
      </c>
      <c r="Y89" s="17">
        <f t="shared" si="21"/>
        <v>47040000</v>
      </c>
      <c r="Z89" s="75"/>
      <c r="AA89" s="3" t="s">
        <v>104</v>
      </c>
    </row>
    <row r="90" spans="1:28" ht="74.849999999999994" customHeight="1">
      <c r="A90" s="1">
        <v>43</v>
      </c>
      <c r="B90" s="2" t="s">
        <v>86</v>
      </c>
      <c r="C90" s="3"/>
      <c r="D90" s="3"/>
      <c r="E90" s="4"/>
      <c r="F90" s="3" t="s">
        <v>5</v>
      </c>
      <c r="G90" s="5"/>
      <c r="H90" s="6"/>
      <c r="I90" s="7"/>
      <c r="J90" s="7"/>
      <c r="K90" s="6">
        <f t="shared" si="20"/>
        <v>0</v>
      </c>
      <c r="L90" s="77">
        <f t="shared" si="29"/>
        <v>0</v>
      </c>
      <c r="M90" s="9">
        <v>60000</v>
      </c>
      <c r="N90" s="10">
        <f t="shared" si="27"/>
        <v>0</v>
      </c>
      <c r="O90" s="11" t="s">
        <v>57</v>
      </c>
      <c r="P90" s="12">
        <v>1</v>
      </c>
      <c r="Q90" s="13" t="s">
        <v>50</v>
      </c>
      <c r="R90" s="14">
        <v>163000</v>
      </c>
      <c r="S90" s="15">
        <v>0.8</v>
      </c>
      <c r="T90" s="16">
        <f t="shared" si="26"/>
        <v>130400</v>
      </c>
      <c r="U90" s="17">
        <f t="shared" si="24"/>
        <v>0</v>
      </c>
      <c r="V90" s="17">
        <f t="shared" si="25"/>
        <v>0</v>
      </c>
      <c r="W90" s="5"/>
      <c r="X90" s="18">
        <f t="shared" si="28"/>
        <v>0</v>
      </c>
      <c r="Y90" s="17">
        <f t="shared" si="21"/>
        <v>130400</v>
      </c>
      <c r="Z90" s="75"/>
      <c r="AA90" s="3" t="s">
        <v>61</v>
      </c>
    </row>
    <row r="91" spans="1:28" ht="74.849999999999994" customHeight="1">
      <c r="A91" s="1">
        <v>43</v>
      </c>
      <c r="B91" s="2" t="s">
        <v>86</v>
      </c>
      <c r="C91" s="3"/>
      <c r="D91" s="3"/>
      <c r="E91" s="4"/>
      <c r="F91" s="3" t="s">
        <v>5</v>
      </c>
      <c r="G91" s="5"/>
      <c r="H91" s="6"/>
      <c r="I91" s="7"/>
      <c r="J91" s="7"/>
      <c r="K91" s="6">
        <f t="shared" si="20"/>
        <v>0</v>
      </c>
      <c r="L91" s="77">
        <f t="shared" si="29"/>
        <v>0</v>
      </c>
      <c r="M91" s="9">
        <v>60000</v>
      </c>
      <c r="N91" s="10">
        <f t="shared" si="27"/>
        <v>0</v>
      </c>
      <c r="O91" s="11" t="s">
        <v>58</v>
      </c>
      <c r="P91" s="12">
        <v>600</v>
      </c>
      <c r="Q91" s="13" t="s">
        <v>50</v>
      </c>
      <c r="R91" s="14">
        <v>32000</v>
      </c>
      <c r="S91" s="15">
        <v>0.8</v>
      </c>
      <c r="T91" s="16">
        <f>P91*R91*S91</f>
        <v>15360000</v>
      </c>
      <c r="U91" s="17">
        <f t="shared" si="24"/>
        <v>0</v>
      </c>
      <c r="V91" s="17">
        <f t="shared" si="25"/>
        <v>0</v>
      </c>
      <c r="W91" s="5"/>
      <c r="X91" s="18">
        <f t="shared" si="28"/>
        <v>0</v>
      </c>
      <c r="Y91" s="17">
        <f t="shared" si="21"/>
        <v>15360000</v>
      </c>
      <c r="Z91" s="75"/>
      <c r="AA91" s="3" t="s">
        <v>105</v>
      </c>
    </row>
    <row r="92" spans="1:28" ht="74.849999999999994" customHeight="1">
      <c r="A92" s="1">
        <v>43</v>
      </c>
      <c r="B92" s="2" t="s">
        <v>86</v>
      </c>
      <c r="C92" s="3"/>
      <c r="D92" s="3"/>
      <c r="E92" s="4"/>
      <c r="F92" s="3" t="s">
        <v>5</v>
      </c>
      <c r="G92" s="5"/>
      <c r="H92" s="6"/>
      <c r="I92" s="7"/>
      <c r="J92" s="7"/>
      <c r="K92" s="6">
        <f t="shared" si="20"/>
        <v>0</v>
      </c>
      <c r="L92" s="77">
        <f t="shared" si="29"/>
        <v>0</v>
      </c>
      <c r="M92" s="9">
        <v>60000</v>
      </c>
      <c r="N92" s="10">
        <f t="shared" si="27"/>
        <v>0</v>
      </c>
      <c r="O92" s="11" t="s">
        <v>59</v>
      </c>
      <c r="P92" s="12">
        <v>1</v>
      </c>
      <c r="Q92" s="13" t="s">
        <v>50</v>
      </c>
      <c r="R92" s="14">
        <v>555000</v>
      </c>
      <c r="S92" s="15">
        <v>0.8</v>
      </c>
      <c r="T92" s="16">
        <f t="shared" si="26"/>
        <v>444000</v>
      </c>
      <c r="U92" s="17">
        <f t="shared" si="24"/>
        <v>0</v>
      </c>
      <c r="V92" s="17">
        <f t="shared" si="25"/>
        <v>0</v>
      </c>
      <c r="W92" s="5"/>
      <c r="X92" s="18">
        <f t="shared" si="28"/>
        <v>0</v>
      </c>
      <c r="Y92" s="17">
        <f t="shared" si="21"/>
        <v>444000</v>
      </c>
      <c r="Z92" s="75"/>
      <c r="AA92" s="81" t="s">
        <v>62</v>
      </c>
    </row>
    <row r="93" spans="1:28" ht="74.849999999999994" customHeight="1">
      <c r="A93" s="1">
        <v>43</v>
      </c>
      <c r="B93" s="2" t="s">
        <v>86</v>
      </c>
      <c r="C93" s="3"/>
      <c r="D93" s="3"/>
      <c r="E93" s="4"/>
      <c r="F93" s="3" t="s">
        <v>5</v>
      </c>
      <c r="G93" s="5"/>
      <c r="H93" s="6"/>
      <c r="I93" s="7"/>
      <c r="J93" s="7"/>
      <c r="K93" s="6">
        <f t="shared" si="20"/>
        <v>0</v>
      </c>
      <c r="L93" s="77">
        <f t="shared" si="29"/>
        <v>0</v>
      </c>
      <c r="M93" s="9">
        <v>60000</v>
      </c>
      <c r="N93" s="10">
        <f t="shared" si="27"/>
        <v>0</v>
      </c>
      <c r="O93" s="11" t="s">
        <v>60</v>
      </c>
      <c r="P93" s="12">
        <v>1</v>
      </c>
      <c r="Q93" s="13" t="s">
        <v>50</v>
      </c>
      <c r="R93" s="14">
        <v>155000</v>
      </c>
      <c r="S93" s="15">
        <v>0.8</v>
      </c>
      <c r="T93" s="16">
        <f t="shared" si="26"/>
        <v>124000</v>
      </c>
      <c r="U93" s="17">
        <f t="shared" si="24"/>
        <v>0</v>
      </c>
      <c r="V93" s="17">
        <f t="shared" si="25"/>
        <v>0</v>
      </c>
      <c r="W93" s="5"/>
      <c r="X93" s="18">
        <f t="shared" si="28"/>
        <v>0</v>
      </c>
      <c r="Y93" s="17">
        <f t="shared" si="21"/>
        <v>124000</v>
      </c>
      <c r="Z93" s="75"/>
      <c r="AA93" s="81" t="s">
        <v>62</v>
      </c>
    </row>
    <row r="94" spans="1:28" ht="74.849999999999994" customHeight="1">
      <c r="A94" s="1">
        <v>43</v>
      </c>
      <c r="B94" s="2" t="s">
        <v>86</v>
      </c>
      <c r="C94" s="3"/>
      <c r="D94" s="3"/>
      <c r="E94" s="4"/>
      <c r="F94" s="3" t="s">
        <v>5</v>
      </c>
      <c r="G94" s="5"/>
      <c r="H94" s="6"/>
      <c r="I94" s="7"/>
      <c r="J94" s="7"/>
      <c r="K94" s="6">
        <f t="shared" si="20"/>
        <v>0</v>
      </c>
      <c r="L94" s="77">
        <f t="shared" si="29"/>
        <v>0</v>
      </c>
      <c r="M94" s="9">
        <v>60000</v>
      </c>
      <c r="N94" s="10">
        <f t="shared" si="27"/>
        <v>0</v>
      </c>
      <c r="O94" s="11" t="s">
        <v>63</v>
      </c>
      <c r="P94" s="12">
        <v>3</v>
      </c>
      <c r="Q94" s="13" t="s">
        <v>50</v>
      </c>
      <c r="R94" s="14">
        <v>1270000</v>
      </c>
      <c r="S94" s="15">
        <v>0.8</v>
      </c>
      <c r="T94" s="16">
        <f t="shared" si="26"/>
        <v>3048000</v>
      </c>
      <c r="U94" s="17">
        <f t="shared" si="24"/>
        <v>0</v>
      </c>
      <c r="V94" s="17">
        <f t="shared" si="25"/>
        <v>0</v>
      </c>
      <c r="W94" s="5"/>
      <c r="X94" s="18">
        <f t="shared" si="28"/>
        <v>0</v>
      </c>
      <c r="Y94" s="17">
        <f t="shared" si="21"/>
        <v>3048000</v>
      </c>
      <c r="Z94" s="75"/>
      <c r="AA94" s="81" t="s">
        <v>65</v>
      </c>
    </row>
    <row r="95" spans="1:28" ht="74.849999999999994" customHeight="1">
      <c r="A95" s="1">
        <v>43</v>
      </c>
      <c r="B95" s="2" t="s">
        <v>86</v>
      </c>
      <c r="C95" s="3"/>
      <c r="D95" s="3"/>
      <c r="E95" s="4"/>
      <c r="F95" s="3" t="s">
        <v>5</v>
      </c>
      <c r="G95" s="5"/>
      <c r="H95" s="6"/>
      <c r="I95" s="7"/>
      <c r="J95" s="7"/>
      <c r="K95" s="6">
        <f t="shared" si="20"/>
        <v>0</v>
      </c>
      <c r="L95" s="77">
        <f t="shared" si="29"/>
        <v>0</v>
      </c>
      <c r="M95" s="9">
        <v>60000</v>
      </c>
      <c r="N95" s="10">
        <f t="shared" si="27"/>
        <v>0</v>
      </c>
      <c r="O95" s="11" t="s">
        <v>64</v>
      </c>
      <c r="P95" s="12">
        <v>4</v>
      </c>
      <c r="Q95" s="13" t="s">
        <v>50</v>
      </c>
      <c r="R95" s="14">
        <v>555000</v>
      </c>
      <c r="S95" s="15">
        <v>0.8</v>
      </c>
      <c r="T95" s="16">
        <f t="shared" si="26"/>
        <v>1776000</v>
      </c>
      <c r="U95" s="17">
        <f t="shared" si="24"/>
        <v>0</v>
      </c>
      <c r="V95" s="17">
        <f t="shared" si="25"/>
        <v>0</v>
      </c>
      <c r="W95" s="5"/>
      <c r="X95" s="18">
        <f t="shared" si="28"/>
        <v>0</v>
      </c>
      <c r="Y95" s="17">
        <f t="shared" si="21"/>
        <v>1776000</v>
      </c>
      <c r="Z95" s="75"/>
      <c r="AA95" s="81" t="s">
        <v>65</v>
      </c>
    </row>
    <row r="96" spans="1:28" ht="74.849999999999994" customHeight="1">
      <c r="A96" s="1">
        <v>43</v>
      </c>
      <c r="B96" s="2" t="s">
        <v>86</v>
      </c>
      <c r="C96" s="3"/>
      <c r="D96" s="3"/>
      <c r="E96" s="4"/>
      <c r="F96" s="3" t="s">
        <v>5</v>
      </c>
      <c r="G96" s="5"/>
      <c r="H96" s="6"/>
      <c r="I96" s="7"/>
      <c r="J96" s="7"/>
      <c r="K96" s="6">
        <f t="shared" si="20"/>
        <v>0</v>
      </c>
      <c r="L96" s="77">
        <f t="shared" si="29"/>
        <v>0</v>
      </c>
      <c r="M96" s="9">
        <v>60000</v>
      </c>
      <c r="N96" s="10">
        <f t="shared" si="27"/>
        <v>0</v>
      </c>
      <c r="O96" s="11" t="s">
        <v>66</v>
      </c>
      <c r="P96" s="12">
        <v>30</v>
      </c>
      <c r="Q96" s="13" t="s">
        <v>50</v>
      </c>
      <c r="R96" s="14">
        <v>191000</v>
      </c>
      <c r="S96" s="15">
        <v>0.8</v>
      </c>
      <c r="T96" s="16">
        <f t="shared" si="26"/>
        <v>4584000</v>
      </c>
      <c r="U96" s="17">
        <f t="shared" si="24"/>
        <v>0</v>
      </c>
      <c r="V96" s="17">
        <f t="shared" si="25"/>
        <v>0</v>
      </c>
      <c r="W96" s="5"/>
      <c r="X96" s="18">
        <f t="shared" si="28"/>
        <v>0</v>
      </c>
      <c r="Y96" s="17">
        <f t="shared" si="21"/>
        <v>4584000</v>
      </c>
      <c r="Z96" s="75"/>
      <c r="AA96" s="81" t="s">
        <v>169</v>
      </c>
    </row>
    <row r="97" spans="1:27" ht="74.849999999999994" customHeight="1">
      <c r="A97" s="1">
        <v>43</v>
      </c>
      <c r="B97" s="2" t="s">
        <v>86</v>
      </c>
      <c r="C97" s="3"/>
      <c r="D97" s="3"/>
      <c r="E97" s="4"/>
      <c r="F97" s="3" t="s">
        <v>5</v>
      </c>
      <c r="G97" s="5"/>
      <c r="H97" s="6"/>
      <c r="I97" s="7"/>
      <c r="J97" s="7"/>
      <c r="K97" s="6">
        <f t="shared" ref="K97:K107" si="30">SUM(H97:J97)</f>
        <v>0</v>
      </c>
      <c r="L97" s="77">
        <f t="shared" si="29"/>
        <v>0</v>
      </c>
      <c r="M97" s="9">
        <v>60000</v>
      </c>
      <c r="N97" s="10">
        <f t="shared" si="27"/>
        <v>0</v>
      </c>
      <c r="O97" s="11" t="s">
        <v>67</v>
      </c>
      <c r="P97" s="12">
        <v>2</v>
      </c>
      <c r="Q97" s="13" t="s">
        <v>68</v>
      </c>
      <c r="R97" s="14">
        <v>3580000</v>
      </c>
      <c r="S97" s="15">
        <v>0.8</v>
      </c>
      <c r="T97" s="16">
        <f t="shared" si="26"/>
        <v>5728000</v>
      </c>
      <c r="U97" s="17">
        <f t="shared" si="24"/>
        <v>0</v>
      </c>
      <c r="V97" s="17">
        <f t="shared" si="25"/>
        <v>0</v>
      </c>
      <c r="W97" s="5"/>
      <c r="X97" s="18">
        <f t="shared" si="28"/>
        <v>0</v>
      </c>
      <c r="Y97" s="17">
        <f t="shared" ref="Y97:Y121" si="31">N97+T97+U97+V97</f>
        <v>5728000</v>
      </c>
      <c r="Z97" s="75"/>
      <c r="AA97" s="3"/>
    </row>
    <row r="98" spans="1:27" ht="74.849999999999994" customHeight="1">
      <c r="A98" s="1">
        <v>43</v>
      </c>
      <c r="B98" s="2" t="s">
        <v>86</v>
      </c>
      <c r="C98" s="3"/>
      <c r="D98" s="3"/>
      <c r="E98" s="4"/>
      <c r="F98" s="3" t="s">
        <v>5</v>
      </c>
      <c r="G98" s="5"/>
      <c r="H98" s="6"/>
      <c r="I98" s="7"/>
      <c r="J98" s="7"/>
      <c r="K98" s="6">
        <f t="shared" si="30"/>
        <v>0</v>
      </c>
      <c r="L98" s="77">
        <f t="shared" si="29"/>
        <v>0</v>
      </c>
      <c r="M98" s="9">
        <v>60000</v>
      </c>
      <c r="N98" s="10">
        <f t="shared" si="27"/>
        <v>0</v>
      </c>
      <c r="O98" s="11" t="s">
        <v>153</v>
      </c>
      <c r="P98" s="12">
        <f>36*2.5*1.5</f>
        <v>135</v>
      </c>
      <c r="Q98" s="13" t="s">
        <v>48</v>
      </c>
      <c r="R98" s="14">
        <v>18000</v>
      </c>
      <c r="S98" s="15">
        <v>0.8</v>
      </c>
      <c r="T98" s="16">
        <f t="shared" si="26"/>
        <v>1944000</v>
      </c>
      <c r="U98" s="17">
        <f t="shared" si="24"/>
        <v>0</v>
      </c>
      <c r="V98" s="17">
        <f t="shared" si="25"/>
        <v>0</v>
      </c>
      <c r="W98" s="5"/>
      <c r="X98" s="18">
        <f t="shared" si="28"/>
        <v>0</v>
      </c>
      <c r="Y98" s="17">
        <f t="shared" si="31"/>
        <v>1944000</v>
      </c>
      <c r="Z98" s="75"/>
      <c r="AA98" s="81" t="s">
        <v>168</v>
      </c>
    </row>
    <row r="99" spans="1:27" ht="74.849999999999994" customHeight="1">
      <c r="A99" s="1">
        <v>43</v>
      </c>
      <c r="B99" s="2" t="s">
        <v>86</v>
      </c>
      <c r="C99" s="3"/>
      <c r="D99" s="3"/>
      <c r="E99" s="4"/>
      <c r="F99" s="3" t="s">
        <v>5</v>
      </c>
      <c r="G99" s="5"/>
      <c r="H99" s="6"/>
      <c r="I99" s="7"/>
      <c r="J99" s="7"/>
      <c r="K99" s="6">
        <f t="shared" si="30"/>
        <v>0</v>
      </c>
      <c r="L99" s="77">
        <f t="shared" si="29"/>
        <v>0</v>
      </c>
      <c r="M99" s="9">
        <v>60000</v>
      </c>
      <c r="N99" s="10">
        <f t="shared" si="27"/>
        <v>0</v>
      </c>
      <c r="O99" s="11" t="s">
        <v>154</v>
      </c>
      <c r="P99" s="12">
        <f>36*1.5</f>
        <v>54</v>
      </c>
      <c r="Q99" s="13" t="s">
        <v>41</v>
      </c>
      <c r="R99" s="14">
        <v>430000</v>
      </c>
      <c r="S99" s="15">
        <v>0.8</v>
      </c>
      <c r="T99" s="16">
        <f t="shared" si="26"/>
        <v>18576000</v>
      </c>
      <c r="U99" s="17">
        <f t="shared" si="24"/>
        <v>0</v>
      </c>
      <c r="V99" s="17">
        <f t="shared" si="25"/>
        <v>0</v>
      </c>
      <c r="W99" s="5"/>
      <c r="X99" s="18">
        <f t="shared" si="28"/>
        <v>0</v>
      </c>
      <c r="Y99" s="17">
        <f t="shared" si="31"/>
        <v>18576000</v>
      </c>
      <c r="Z99" s="75"/>
      <c r="AA99" s="3"/>
    </row>
    <row r="100" spans="1:27" ht="74.849999999999994" customHeight="1">
      <c r="A100" s="1">
        <v>43</v>
      </c>
      <c r="B100" s="2" t="s">
        <v>86</v>
      </c>
      <c r="C100" s="3"/>
      <c r="D100" s="3"/>
      <c r="E100" s="4"/>
      <c r="F100" s="3" t="s">
        <v>5</v>
      </c>
      <c r="G100" s="5"/>
      <c r="H100" s="6"/>
      <c r="I100" s="7"/>
      <c r="J100" s="7"/>
      <c r="K100" s="6">
        <f t="shared" si="30"/>
        <v>0</v>
      </c>
      <c r="L100" s="77">
        <f t="shared" si="29"/>
        <v>0</v>
      </c>
      <c r="M100" s="9">
        <v>60000</v>
      </c>
      <c r="N100" s="10">
        <f t="shared" si="27"/>
        <v>0</v>
      </c>
      <c r="O100" s="11" t="s">
        <v>69</v>
      </c>
      <c r="P100" s="12">
        <v>1</v>
      </c>
      <c r="Q100" s="13" t="s">
        <v>50</v>
      </c>
      <c r="R100" s="14">
        <v>555000</v>
      </c>
      <c r="S100" s="15">
        <v>0.8</v>
      </c>
      <c r="T100" s="16">
        <f t="shared" si="26"/>
        <v>444000</v>
      </c>
      <c r="U100" s="17">
        <f t="shared" si="24"/>
        <v>0</v>
      </c>
      <c r="V100" s="17">
        <f t="shared" si="25"/>
        <v>0</v>
      </c>
      <c r="W100" s="5"/>
      <c r="X100" s="18">
        <f t="shared" si="28"/>
        <v>0</v>
      </c>
      <c r="Y100" s="17">
        <f t="shared" si="31"/>
        <v>444000</v>
      </c>
      <c r="Z100" s="75"/>
      <c r="AA100" s="81" t="s">
        <v>72</v>
      </c>
    </row>
    <row r="101" spans="1:27" ht="74.849999999999994" customHeight="1">
      <c r="A101" s="1">
        <v>43</v>
      </c>
      <c r="B101" s="2" t="s">
        <v>86</v>
      </c>
      <c r="C101" s="3"/>
      <c r="D101" s="3"/>
      <c r="E101" s="4"/>
      <c r="F101" s="3" t="s">
        <v>5</v>
      </c>
      <c r="G101" s="5"/>
      <c r="H101" s="6"/>
      <c r="I101" s="7"/>
      <c r="J101" s="7"/>
      <c r="K101" s="6">
        <f t="shared" si="30"/>
        <v>0</v>
      </c>
      <c r="L101" s="77">
        <f t="shared" si="29"/>
        <v>0</v>
      </c>
      <c r="M101" s="9">
        <v>60000</v>
      </c>
      <c r="N101" s="10">
        <f t="shared" si="27"/>
        <v>0</v>
      </c>
      <c r="O101" s="11" t="s">
        <v>70</v>
      </c>
      <c r="P101" s="12">
        <v>1</v>
      </c>
      <c r="Q101" s="13" t="s">
        <v>50</v>
      </c>
      <c r="R101" s="14">
        <v>38000</v>
      </c>
      <c r="S101" s="15">
        <v>0.8</v>
      </c>
      <c r="T101" s="16">
        <f t="shared" si="26"/>
        <v>30400</v>
      </c>
      <c r="U101" s="17">
        <f t="shared" si="24"/>
        <v>0</v>
      </c>
      <c r="V101" s="17">
        <f t="shared" si="25"/>
        <v>0</v>
      </c>
      <c r="W101" s="5"/>
      <c r="X101" s="18">
        <f t="shared" si="28"/>
        <v>0</v>
      </c>
      <c r="Y101" s="17">
        <f t="shared" si="31"/>
        <v>30400</v>
      </c>
      <c r="Z101" s="75"/>
      <c r="AA101" s="81" t="s">
        <v>71</v>
      </c>
    </row>
    <row r="102" spans="1:27" ht="74.849999999999994" customHeight="1">
      <c r="A102" s="1">
        <v>43</v>
      </c>
      <c r="B102" s="2" t="s">
        <v>86</v>
      </c>
      <c r="C102" s="3"/>
      <c r="D102" s="3"/>
      <c r="E102" s="4"/>
      <c r="F102" s="3" t="s">
        <v>5</v>
      </c>
      <c r="G102" s="5"/>
      <c r="H102" s="6"/>
      <c r="I102" s="7"/>
      <c r="J102" s="7"/>
      <c r="K102" s="6">
        <f t="shared" si="30"/>
        <v>0</v>
      </c>
      <c r="L102" s="77">
        <f t="shared" si="29"/>
        <v>0</v>
      </c>
      <c r="M102" s="9">
        <v>60000</v>
      </c>
      <c r="N102" s="10">
        <f t="shared" si="27"/>
        <v>0</v>
      </c>
      <c r="O102" s="11" t="s">
        <v>73</v>
      </c>
      <c r="P102" s="12">
        <v>1</v>
      </c>
      <c r="Q102" s="13" t="s">
        <v>50</v>
      </c>
      <c r="R102" s="14">
        <v>415000</v>
      </c>
      <c r="S102" s="15">
        <v>0.8</v>
      </c>
      <c r="T102" s="16">
        <f t="shared" si="26"/>
        <v>332000</v>
      </c>
      <c r="U102" s="17">
        <f t="shared" si="24"/>
        <v>0</v>
      </c>
      <c r="V102" s="17">
        <f t="shared" si="25"/>
        <v>0</v>
      </c>
      <c r="W102" s="5"/>
      <c r="X102" s="18">
        <f t="shared" si="28"/>
        <v>0</v>
      </c>
      <c r="Y102" s="17">
        <f t="shared" si="31"/>
        <v>332000</v>
      </c>
      <c r="Z102" s="75"/>
      <c r="AA102" s="81" t="s">
        <v>55</v>
      </c>
    </row>
    <row r="103" spans="1:27" ht="74.849999999999994" customHeight="1">
      <c r="A103" s="1">
        <v>43</v>
      </c>
      <c r="B103" s="2" t="s">
        <v>86</v>
      </c>
      <c r="C103" s="3"/>
      <c r="D103" s="3"/>
      <c r="E103" s="4"/>
      <c r="F103" s="3" t="s">
        <v>5</v>
      </c>
      <c r="G103" s="5"/>
      <c r="H103" s="6"/>
      <c r="I103" s="7"/>
      <c r="J103" s="7"/>
      <c r="K103" s="6">
        <f t="shared" si="30"/>
        <v>0</v>
      </c>
      <c r="L103" s="77">
        <f t="shared" si="29"/>
        <v>0</v>
      </c>
      <c r="M103" s="9">
        <v>60000</v>
      </c>
      <c r="N103" s="10">
        <f t="shared" si="27"/>
        <v>0</v>
      </c>
      <c r="O103" s="11" t="s">
        <v>74</v>
      </c>
      <c r="P103" s="12">
        <f>45.5*1.5*2.5</f>
        <v>170.625</v>
      </c>
      <c r="Q103" s="13" t="s">
        <v>48</v>
      </c>
      <c r="R103" s="14">
        <v>18000</v>
      </c>
      <c r="S103" s="15">
        <v>0.8</v>
      </c>
      <c r="T103" s="16">
        <f t="shared" si="26"/>
        <v>2457000</v>
      </c>
      <c r="U103" s="17">
        <f t="shared" si="24"/>
        <v>0</v>
      </c>
      <c r="V103" s="17">
        <f t="shared" si="25"/>
        <v>0</v>
      </c>
      <c r="W103" s="5"/>
      <c r="X103" s="18">
        <f t="shared" si="28"/>
        <v>0</v>
      </c>
      <c r="Y103" s="17">
        <f t="shared" si="31"/>
        <v>2457000</v>
      </c>
      <c r="Z103" s="75"/>
      <c r="AA103" s="81" t="s">
        <v>115</v>
      </c>
    </row>
    <row r="104" spans="1:27" ht="74.849999999999994" customHeight="1">
      <c r="A104" s="1">
        <v>43</v>
      </c>
      <c r="B104" s="2" t="s">
        <v>86</v>
      </c>
      <c r="C104" s="3"/>
      <c r="D104" s="3"/>
      <c r="E104" s="4"/>
      <c r="F104" s="3" t="s">
        <v>5</v>
      </c>
      <c r="G104" s="5"/>
      <c r="H104" s="6"/>
      <c r="I104" s="7"/>
      <c r="J104" s="7"/>
      <c r="K104" s="6">
        <f t="shared" si="30"/>
        <v>0</v>
      </c>
      <c r="L104" s="77">
        <f t="shared" si="29"/>
        <v>0</v>
      </c>
      <c r="M104" s="9">
        <v>60000</v>
      </c>
      <c r="N104" s="10">
        <f t="shared" si="27"/>
        <v>0</v>
      </c>
      <c r="O104" s="11" t="s">
        <v>75</v>
      </c>
      <c r="P104" s="12">
        <v>15</v>
      </c>
      <c r="Q104" s="13" t="s">
        <v>50</v>
      </c>
      <c r="R104" s="14">
        <v>1055000</v>
      </c>
      <c r="S104" s="15">
        <v>0.8</v>
      </c>
      <c r="T104" s="16">
        <f t="shared" si="26"/>
        <v>12660000</v>
      </c>
      <c r="U104" s="17">
        <f t="shared" si="24"/>
        <v>0</v>
      </c>
      <c r="V104" s="17">
        <f t="shared" si="25"/>
        <v>0</v>
      </c>
      <c r="W104" s="5"/>
      <c r="X104" s="18">
        <f t="shared" si="28"/>
        <v>0</v>
      </c>
      <c r="Y104" s="17">
        <f t="shared" si="31"/>
        <v>12660000</v>
      </c>
      <c r="Z104" s="75"/>
      <c r="AA104" s="81" t="s">
        <v>114</v>
      </c>
    </row>
    <row r="105" spans="1:27" ht="74.849999999999994" customHeight="1">
      <c r="A105" s="1">
        <v>43</v>
      </c>
      <c r="B105" s="2" t="s">
        <v>86</v>
      </c>
      <c r="C105" s="3"/>
      <c r="D105" s="3"/>
      <c r="E105" s="4"/>
      <c r="F105" s="3" t="s">
        <v>5</v>
      </c>
      <c r="G105" s="5"/>
      <c r="H105" s="6"/>
      <c r="I105" s="7"/>
      <c r="J105" s="7"/>
      <c r="K105" s="6">
        <f t="shared" si="30"/>
        <v>0</v>
      </c>
      <c r="L105" s="77">
        <f t="shared" si="29"/>
        <v>0</v>
      </c>
      <c r="M105" s="9">
        <v>60000</v>
      </c>
      <c r="N105" s="10">
        <f t="shared" si="27"/>
        <v>0</v>
      </c>
      <c r="O105" s="11" t="s">
        <v>76</v>
      </c>
      <c r="P105" s="12">
        <v>17</v>
      </c>
      <c r="Q105" s="13" t="s">
        <v>50</v>
      </c>
      <c r="R105" s="14">
        <v>3068000</v>
      </c>
      <c r="S105" s="15">
        <v>0.8</v>
      </c>
      <c r="T105" s="16">
        <f t="shared" si="26"/>
        <v>41724800</v>
      </c>
      <c r="U105" s="17">
        <f t="shared" si="24"/>
        <v>0</v>
      </c>
      <c r="V105" s="17">
        <f t="shared" si="25"/>
        <v>0</v>
      </c>
      <c r="W105" s="5"/>
      <c r="X105" s="18">
        <f t="shared" si="28"/>
        <v>0</v>
      </c>
      <c r="Y105" s="17">
        <f>N105+T105+U105+V105</f>
        <v>41724800</v>
      </c>
      <c r="Z105" s="75"/>
      <c r="AA105" s="81" t="s">
        <v>117</v>
      </c>
    </row>
    <row r="106" spans="1:27" ht="74.849999999999994" customHeight="1">
      <c r="A106" s="1">
        <v>43</v>
      </c>
      <c r="B106" s="2" t="s">
        <v>86</v>
      </c>
      <c r="C106" s="3"/>
      <c r="D106" s="3"/>
      <c r="E106" s="4"/>
      <c r="F106" s="3" t="s">
        <v>5</v>
      </c>
      <c r="G106" s="5"/>
      <c r="H106" s="6"/>
      <c r="I106" s="7"/>
      <c r="J106" s="7"/>
      <c r="K106" s="6">
        <f t="shared" si="30"/>
        <v>0</v>
      </c>
      <c r="L106" s="77">
        <f t="shared" si="29"/>
        <v>0</v>
      </c>
      <c r="M106" s="9">
        <v>60000</v>
      </c>
      <c r="N106" s="10">
        <f t="shared" si="27"/>
        <v>0</v>
      </c>
      <c r="O106" s="11" t="s">
        <v>142</v>
      </c>
      <c r="P106" s="12">
        <f>9.1*2.5</f>
        <v>22.75</v>
      </c>
      <c r="Q106" s="13" t="s">
        <v>41</v>
      </c>
      <c r="R106" s="14">
        <v>290000</v>
      </c>
      <c r="S106" s="15">
        <v>0.8</v>
      </c>
      <c r="T106" s="16">
        <f t="shared" si="26"/>
        <v>5278000</v>
      </c>
      <c r="U106" s="17">
        <f t="shared" si="24"/>
        <v>0</v>
      </c>
      <c r="V106" s="17">
        <f t="shared" si="25"/>
        <v>0</v>
      </c>
      <c r="W106" s="5"/>
      <c r="X106" s="18">
        <f t="shared" si="28"/>
        <v>0</v>
      </c>
      <c r="Y106" s="17">
        <f t="shared" si="31"/>
        <v>5278000</v>
      </c>
      <c r="Z106" s="75"/>
      <c r="AA106" s="3"/>
    </row>
    <row r="107" spans="1:27" ht="74.849999999999994" customHeight="1">
      <c r="A107" s="1">
        <v>43</v>
      </c>
      <c r="B107" s="2" t="s">
        <v>86</v>
      </c>
      <c r="C107" s="3"/>
      <c r="D107" s="3"/>
      <c r="E107" s="4"/>
      <c r="F107" s="3" t="s">
        <v>5</v>
      </c>
      <c r="G107" s="5"/>
      <c r="H107" s="6"/>
      <c r="I107" s="7"/>
      <c r="J107" s="7"/>
      <c r="K107" s="6">
        <f t="shared" si="30"/>
        <v>0</v>
      </c>
      <c r="L107" s="77">
        <f t="shared" si="29"/>
        <v>0</v>
      </c>
      <c r="M107" s="9">
        <v>60000</v>
      </c>
      <c r="N107" s="10">
        <f t="shared" si="27"/>
        <v>0</v>
      </c>
      <c r="O107" s="11" t="s">
        <v>141</v>
      </c>
      <c r="P107" s="12">
        <f>18.5*2.5</f>
        <v>46.25</v>
      </c>
      <c r="Q107" s="13" t="s">
        <v>41</v>
      </c>
      <c r="R107" s="14">
        <v>290000</v>
      </c>
      <c r="S107" s="15">
        <v>0.8</v>
      </c>
      <c r="T107" s="16">
        <f t="shared" si="26"/>
        <v>10730000</v>
      </c>
      <c r="U107" s="17">
        <f t="shared" si="24"/>
        <v>0</v>
      </c>
      <c r="V107" s="17">
        <f t="shared" si="25"/>
        <v>0</v>
      </c>
      <c r="W107" s="5"/>
      <c r="X107" s="18">
        <f t="shared" si="28"/>
        <v>0</v>
      </c>
      <c r="Y107" s="17">
        <f t="shared" si="31"/>
        <v>10730000</v>
      </c>
      <c r="Z107" s="75"/>
      <c r="AA107" s="3"/>
    </row>
    <row r="108" spans="1:27" ht="74.849999999999994" customHeight="1">
      <c r="A108" s="1">
        <v>43</v>
      </c>
      <c r="B108" s="2" t="s">
        <v>86</v>
      </c>
      <c r="C108" s="3"/>
      <c r="D108" s="3"/>
      <c r="E108" s="4"/>
      <c r="F108" s="3" t="s">
        <v>5</v>
      </c>
      <c r="G108" s="5"/>
      <c r="H108" s="6"/>
      <c r="I108" s="7"/>
      <c r="J108" s="7"/>
      <c r="K108" s="6">
        <f t="shared" ref="K108:K121" si="32">SUM(H108:J108)</f>
        <v>0</v>
      </c>
      <c r="L108" s="77">
        <f t="shared" si="29"/>
        <v>0</v>
      </c>
      <c r="M108" s="9">
        <v>60000</v>
      </c>
      <c r="N108" s="10">
        <f t="shared" si="27"/>
        <v>0</v>
      </c>
      <c r="O108" s="11" t="s">
        <v>166</v>
      </c>
      <c r="P108" s="12">
        <f>29*2.7*2.2</f>
        <v>172.26000000000005</v>
      </c>
      <c r="Q108" s="13" t="s">
        <v>48</v>
      </c>
      <c r="R108" s="14">
        <v>18000</v>
      </c>
      <c r="S108" s="15">
        <v>0.8</v>
      </c>
      <c r="T108" s="16">
        <f t="shared" si="26"/>
        <v>2480544.0000000009</v>
      </c>
      <c r="U108" s="17">
        <f t="shared" si="24"/>
        <v>0</v>
      </c>
      <c r="V108" s="17">
        <f t="shared" si="25"/>
        <v>0</v>
      </c>
      <c r="W108" s="5"/>
      <c r="X108" s="18">
        <f t="shared" si="28"/>
        <v>0</v>
      </c>
      <c r="Y108" s="17">
        <f t="shared" si="31"/>
        <v>2480544.0000000009</v>
      </c>
      <c r="Z108" s="75"/>
      <c r="AA108" s="81" t="s">
        <v>167</v>
      </c>
    </row>
    <row r="109" spans="1:27" ht="74.849999999999994" customHeight="1">
      <c r="A109" s="1">
        <v>43</v>
      </c>
      <c r="B109" s="2" t="s">
        <v>86</v>
      </c>
      <c r="C109" s="3"/>
      <c r="D109" s="3"/>
      <c r="E109" s="4"/>
      <c r="F109" s="3" t="s">
        <v>5</v>
      </c>
      <c r="G109" s="5"/>
      <c r="H109" s="6"/>
      <c r="I109" s="7"/>
      <c r="J109" s="7"/>
      <c r="K109" s="6">
        <f t="shared" si="32"/>
        <v>0</v>
      </c>
      <c r="L109" s="77">
        <f t="shared" si="29"/>
        <v>0</v>
      </c>
      <c r="M109" s="9">
        <v>60000</v>
      </c>
      <c r="N109" s="10">
        <f t="shared" si="27"/>
        <v>0</v>
      </c>
      <c r="O109" s="11" t="s">
        <v>155</v>
      </c>
      <c r="P109" s="12">
        <f>29*2.5</f>
        <v>72.5</v>
      </c>
      <c r="Q109" s="13" t="s">
        <v>41</v>
      </c>
      <c r="R109" s="14">
        <v>290000</v>
      </c>
      <c r="S109" s="15">
        <v>0.8</v>
      </c>
      <c r="T109" s="16">
        <f t="shared" si="26"/>
        <v>16820000</v>
      </c>
      <c r="U109" s="17">
        <f t="shared" si="24"/>
        <v>0</v>
      </c>
      <c r="V109" s="17">
        <f t="shared" si="25"/>
        <v>0</v>
      </c>
      <c r="W109" s="5"/>
      <c r="X109" s="18">
        <f t="shared" si="28"/>
        <v>0</v>
      </c>
      <c r="Y109" s="17">
        <f t="shared" si="31"/>
        <v>16820000</v>
      </c>
      <c r="Z109" s="75"/>
      <c r="AA109" s="3"/>
    </row>
    <row r="110" spans="1:27" ht="74.849999999999994" customHeight="1">
      <c r="A110" s="1">
        <v>43</v>
      </c>
      <c r="B110" s="2" t="s">
        <v>86</v>
      </c>
      <c r="C110" s="3"/>
      <c r="D110" s="3"/>
      <c r="E110" s="4"/>
      <c r="F110" s="3" t="s">
        <v>5</v>
      </c>
      <c r="G110" s="5"/>
      <c r="H110" s="6"/>
      <c r="I110" s="7"/>
      <c r="J110" s="7"/>
      <c r="K110" s="6">
        <f t="shared" si="32"/>
        <v>0</v>
      </c>
      <c r="L110" s="77">
        <f t="shared" si="29"/>
        <v>0</v>
      </c>
      <c r="M110" s="9">
        <v>60000</v>
      </c>
      <c r="N110" s="10">
        <f t="shared" si="27"/>
        <v>0</v>
      </c>
      <c r="O110" s="11" t="s">
        <v>156</v>
      </c>
      <c r="P110" s="12">
        <f>26.5*1.5</f>
        <v>39.75</v>
      </c>
      <c r="Q110" s="13" t="s">
        <v>41</v>
      </c>
      <c r="R110" s="14">
        <v>580000</v>
      </c>
      <c r="S110" s="15">
        <v>0.8</v>
      </c>
      <c r="T110" s="16">
        <f t="shared" si="26"/>
        <v>18444000</v>
      </c>
      <c r="U110" s="17">
        <f t="shared" si="24"/>
        <v>0</v>
      </c>
      <c r="V110" s="17">
        <f t="shared" si="25"/>
        <v>0</v>
      </c>
      <c r="W110" s="5"/>
      <c r="X110" s="18">
        <f t="shared" si="28"/>
        <v>0</v>
      </c>
      <c r="Y110" s="17">
        <f t="shared" si="31"/>
        <v>18444000</v>
      </c>
      <c r="Z110" s="75"/>
      <c r="AA110" s="3"/>
    </row>
    <row r="111" spans="1:27" ht="74.849999999999994" customHeight="1">
      <c r="A111" s="1">
        <v>43</v>
      </c>
      <c r="B111" s="2" t="s">
        <v>86</v>
      </c>
      <c r="C111" s="3"/>
      <c r="D111" s="3"/>
      <c r="E111" s="4"/>
      <c r="F111" s="3" t="s">
        <v>5</v>
      </c>
      <c r="G111" s="5"/>
      <c r="H111" s="6"/>
      <c r="I111" s="7"/>
      <c r="J111" s="7"/>
      <c r="K111" s="6">
        <f t="shared" si="32"/>
        <v>0</v>
      </c>
      <c r="L111" s="77">
        <f t="shared" si="29"/>
        <v>0</v>
      </c>
      <c r="M111" s="9">
        <v>60000</v>
      </c>
      <c r="N111" s="10">
        <f t="shared" si="27"/>
        <v>0</v>
      </c>
      <c r="O111" s="11" t="s">
        <v>157</v>
      </c>
      <c r="P111" s="12">
        <f>26.5*1.1</f>
        <v>29.150000000000002</v>
      </c>
      <c r="Q111" s="13" t="s">
        <v>41</v>
      </c>
      <c r="R111" s="14">
        <v>290000</v>
      </c>
      <c r="S111" s="15">
        <v>0.8</v>
      </c>
      <c r="T111" s="16">
        <f t="shared" si="26"/>
        <v>6762800</v>
      </c>
      <c r="U111" s="17">
        <f t="shared" si="24"/>
        <v>0</v>
      </c>
      <c r="V111" s="17">
        <f t="shared" si="25"/>
        <v>0</v>
      </c>
      <c r="W111" s="5"/>
      <c r="X111" s="18">
        <f t="shared" si="28"/>
        <v>0</v>
      </c>
      <c r="Y111" s="17">
        <f t="shared" si="31"/>
        <v>6762800</v>
      </c>
      <c r="Z111" s="75"/>
      <c r="AA111" s="3"/>
    </row>
    <row r="112" spans="1:27" ht="74.849999999999994" customHeight="1">
      <c r="A112" s="1">
        <v>43</v>
      </c>
      <c r="B112" s="2" t="s">
        <v>86</v>
      </c>
      <c r="C112" s="3"/>
      <c r="D112" s="3"/>
      <c r="E112" s="4"/>
      <c r="F112" s="3" t="s">
        <v>5</v>
      </c>
      <c r="G112" s="5"/>
      <c r="H112" s="6"/>
      <c r="I112" s="7"/>
      <c r="J112" s="7"/>
      <c r="K112" s="6">
        <f t="shared" si="32"/>
        <v>0</v>
      </c>
      <c r="L112" s="77">
        <f t="shared" si="29"/>
        <v>0</v>
      </c>
      <c r="M112" s="9">
        <v>60000</v>
      </c>
      <c r="N112" s="10">
        <f t="shared" si="27"/>
        <v>0</v>
      </c>
      <c r="O112" s="11" t="s">
        <v>158</v>
      </c>
      <c r="P112" s="12">
        <f>26.5*2.7*2.6</f>
        <v>186.03000000000003</v>
      </c>
      <c r="Q112" s="13" t="s">
        <v>41</v>
      </c>
      <c r="R112" s="14">
        <v>18000</v>
      </c>
      <c r="S112" s="15">
        <v>0.8</v>
      </c>
      <c r="T112" s="16">
        <f t="shared" si="26"/>
        <v>2678832.0000000005</v>
      </c>
      <c r="U112" s="17">
        <f t="shared" si="24"/>
        <v>0</v>
      </c>
      <c r="V112" s="17">
        <f t="shared" si="25"/>
        <v>0</v>
      </c>
      <c r="W112" s="5"/>
      <c r="X112" s="18">
        <f t="shared" si="28"/>
        <v>0</v>
      </c>
      <c r="Y112" s="17">
        <f>N112+T112+U112+V112</f>
        <v>2678832.0000000005</v>
      </c>
      <c r="Z112" s="75"/>
      <c r="AA112" s="81" t="s">
        <v>165</v>
      </c>
    </row>
    <row r="113" spans="1:27" ht="74.849999999999994" customHeight="1">
      <c r="A113" s="1">
        <v>43</v>
      </c>
      <c r="B113" s="2" t="s">
        <v>86</v>
      </c>
      <c r="C113" s="3"/>
      <c r="D113" s="3"/>
      <c r="E113" s="4"/>
      <c r="F113" s="3" t="s">
        <v>5</v>
      </c>
      <c r="G113" s="5"/>
      <c r="H113" s="6"/>
      <c r="I113" s="7"/>
      <c r="J113" s="7"/>
      <c r="K113" s="6">
        <f t="shared" si="32"/>
        <v>0</v>
      </c>
      <c r="L113" s="77">
        <f t="shared" si="29"/>
        <v>0</v>
      </c>
      <c r="M113" s="9">
        <v>60000</v>
      </c>
      <c r="N113" s="10">
        <f t="shared" si="27"/>
        <v>0</v>
      </c>
      <c r="O113" s="11" t="s">
        <v>77</v>
      </c>
      <c r="P113" s="12">
        <f>3.9*2.3</f>
        <v>8.9699999999999989</v>
      </c>
      <c r="Q113" s="13" t="s">
        <v>41</v>
      </c>
      <c r="R113" s="14">
        <v>240000</v>
      </c>
      <c r="S113" s="15">
        <v>0.8</v>
      </c>
      <c r="T113" s="16">
        <f t="shared" si="26"/>
        <v>1722239.9999999998</v>
      </c>
      <c r="U113" s="17">
        <f t="shared" si="24"/>
        <v>0</v>
      </c>
      <c r="V113" s="17">
        <f t="shared" si="25"/>
        <v>0</v>
      </c>
      <c r="W113" s="5"/>
      <c r="X113" s="18">
        <f t="shared" si="28"/>
        <v>0</v>
      </c>
      <c r="Y113" s="17">
        <f t="shared" si="31"/>
        <v>1722239.9999999998</v>
      </c>
      <c r="Z113" s="75"/>
      <c r="AA113" s="81" t="s">
        <v>164</v>
      </c>
    </row>
    <row r="114" spans="1:27" ht="85.15" customHeight="1">
      <c r="A114" s="1">
        <v>43</v>
      </c>
      <c r="B114" s="2" t="s">
        <v>86</v>
      </c>
      <c r="C114" s="3"/>
      <c r="D114" s="3"/>
      <c r="E114" s="4"/>
      <c r="F114" s="3" t="s">
        <v>5</v>
      </c>
      <c r="G114" s="5"/>
      <c r="H114" s="6"/>
      <c r="I114" s="7"/>
      <c r="J114" s="7"/>
      <c r="K114" s="6">
        <f t="shared" si="32"/>
        <v>0</v>
      </c>
      <c r="L114" s="77">
        <f t="shared" si="29"/>
        <v>0</v>
      </c>
      <c r="M114" s="9">
        <v>60000</v>
      </c>
      <c r="N114" s="10">
        <f t="shared" si="27"/>
        <v>0</v>
      </c>
      <c r="O114" s="11" t="s">
        <v>159</v>
      </c>
      <c r="P114" s="12">
        <f>10.9*4</f>
        <v>43.6</v>
      </c>
      <c r="Q114" s="13" t="s">
        <v>41</v>
      </c>
      <c r="R114" s="14">
        <v>1230000</v>
      </c>
      <c r="S114" s="15">
        <v>0.8</v>
      </c>
      <c r="T114" s="16">
        <f>P114*R114*S114</f>
        <v>42902400</v>
      </c>
      <c r="U114" s="17">
        <f t="shared" si="24"/>
        <v>0</v>
      </c>
      <c r="V114" s="17">
        <f t="shared" si="25"/>
        <v>0</v>
      </c>
      <c r="W114" s="5"/>
      <c r="X114" s="18">
        <f t="shared" si="28"/>
        <v>0</v>
      </c>
      <c r="Y114" s="17">
        <f t="shared" si="31"/>
        <v>42902400</v>
      </c>
      <c r="Z114" s="75"/>
      <c r="AA114" s="81" t="s">
        <v>163</v>
      </c>
    </row>
    <row r="115" spans="1:27" ht="74.849999999999994" customHeight="1">
      <c r="A115" s="1">
        <v>43</v>
      </c>
      <c r="B115" s="2" t="s">
        <v>86</v>
      </c>
      <c r="C115" s="3"/>
      <c r="D115" s="3"/>
      <c r="E115" s="4"/>
      <c r="F115" s="3" t="s">
        <v>5</v>
      </c>
      <c r="G115" s="5"/>
      <c r="H115" s="6"/>
      <c r="I115" s="7"/>
      <c r="J115" s="7"/>
      <c r="K115" s="6">
        <f t="shared" si="32"/>
        <v>0</v>
      </c>
      <c r="L115" s="77">
        <f t="shared" si="29"/>
        <v>0</v>
      </c>
      <c r="M115" s="9">
        <v>60000</v>
      </c>
      <c r="N115" s="10">
        <f t="shared" si="27"/>
        <v>0</v>
      </c>
      <c r="O115" s="11" t="s">
        <v>160</v>
      </c>
      <c r="P115" s="12">
        <f>26*1.2</f>
        <v>31.2</v>
      </c>
      <c r="Q115" s="13" t="s">
        <v>41</v>
      </c>
      <c r="R115" s="14">
        <v>580000</v>
      </c>
      <c r="S115" s="15">
        <v>0.8</v>
      </c>
      <c r="T115" s="16">
        <f t="shared" si="26"/>
        <v>14476800</v>
      </c>
      <c r="U115" s="17">
        <f t="shared" si="24"/>
        <v>0</v>
      </c>
      <c r="V115" s="17">
        <f t="shared" si="25"/>
        <v>0</v>
      </c>
      <c r="W115" s="5"/>
      <c r="X115" s="18">
        <f t="shared" si="28"/>
        <v>0</v>
      </c>
      <c r="Y115" s="17">
        <f t="shared" si="31"/>
        <v>14476800</v>
      </c>
      <c r="Z115" s="75"/>
      <c r="AA115" s="3"/>
    </row>
    <row r="116" spans="1:27" ht="74.849999999999994" customHeight="1">
      <c r="A116" s="1">
        <v>43</v>
      </c>
      <c r="B116" s="2" t="s">
        <v>86</v>
      </c>
      <c r="C116" s="3"/>
      <c r="D116" s="3"/>
      <c r="E116" s="4"/>
      <c r="F116" s="3" t="s">
        <v>5</v>
      </c>
      <c r="G116" s="5"/>
      <c r="H116" s="6"/>
      <c r="I116" s="7"/>
      <c r="J116" s="7"/>
      <c r="K116" s="6">
        <f t="shared" si="32"/>
        <v>0</v>
      </c>
      <c r="L116" s="77">
        <f t="shared" si="29"/>
        <v>0</v>
      </c>
      <c r="M116" s="9">
        <v>60000</v>
      </c>
      <c r="N116" s="10">
        <f t="shared" si="27"/>
        <v>0</v>
      </c>
      <c r="O116" s="11" t="s">
        <v>161</v>
      </c>
      <c r="P116" s="12">
        <f>26*1.2</f>
        <v>31.2</v>
      </c>
      <c r="Q116" s="13" t="s">
        <v>41</v>
      </c>
      <c r="R116" s="14">
        <v>290000</v>
      </c>
      <c r="S116" s="15">
        <v>0.8</v>
      </c>
      <c r="T116" s="16">
        <f t="shared" si="26"/>
        <v>7238400</v>
      </c>
      <c r="U116" s="17">
        <f t="shared" si="24"/>
        <v>0</v>
      </c>
      <c r="V116" s="17">
        <f t="shared" si="25"/>
        <v>0</v>
      </c>
      <c r="W116" s="5"/>
      <c r="X116" s="18">
        <f t="shared" si="28"/>
        <v>0</v>
      </c>
      <c r="Y116" s="17">
        <f t="shared" si="31"/>
        <v>7238400</v>
      </c>
      <c r="Z116" s="75"/>
      <c r="AA116" s="3"/>
    </row>
    <row r="117" spans="1:27" ht="74.849999999999994" customHeight="1">
      <c r="A117" s="1">
        <v>43</v>
      </c>
      <c r="B117" s="2" t="s">
        <v>86</v>
      </c>
      <c r="C117" s="3"/>
      <c r="D117" s="3"/>
      <c r="E117" s="4"/>
      <c r="F117" s="3" t="s">
        <v>5</v>
      </c>
      <c r="G117" s="5"/>
      <c r="H117" s="6"/>
      <c r="I117" s="7"/>
      <c r="J117" s="7"/>
      <c r="K117" s="6">
        <f t="shared" si="32"/>
        <v>0</v>
      </c>
      <c r="L117" s="77">
        <f t="shared" si="29"/>
        <v>0</v>
      </c>
      <c r="M117" s="9">
        <v>60000</v>
      </c>
      <c r="N117" s="10">
        <f t="shared" si="27"/>
        <v>0</v>
      </c>
      <c r="O117" s="11" t="s">
        <v>78</v>
      </c>
      <c r="P117" s="12">
        <f>25*3*2.2</f>
        <v>165</v>
      </c>
      <c r="Q117" s="13" t="s">
        <v>48</v>
      </c>
      <c r="R117" s="14">
        <v>18000</v>
      </c>
      <c r="S117" s="15">
        <v>0.8</v>
      </c>
      <c r="T117" s="16">
        <f t="shared" si="26"/>
        <v>2376000</v>
      </c>
      <c r="U117" s="17">
        <f t="shared" si="24"/>
        <v>0</v>
      </c>
      <c r="V117" s="17">
        <f t="shared" si="25"/>
        <v>0</v>
      </c>
      <c r="W117" s="5"/>
      <c r="X117" s="18">
        <f t="shared" si="28"/>
        <v>0</v>
      </c>
      <c r="Y117" s="17">
        <f t="shared" si="31"/>
        <v>2376000</v>
      </c>
      <c r="Z117" s="75"/>
      <c r="AA117" s="81" t="s">
        <v>83</v>
      </c>
    </row>
    <row r="118" spans="1:27" ht="74.849999999999994" customHeight="1">
      <c r="A118" s="1">
        <v>43</v>
      </c>
      <c r="B118" s="2" t="s">
        <v>86</v>
      </c>
      <c r="C118" s="3"/>
      <c r="D118" s="3"/>
      <c r="E118" s="4"/>
      <c r="F118" s="3" t="s">
        <v>5</v>
      </c>
      <c r="G118" s="5"/>
      <c r="H118" s="6"/>
      <c r="I118" s="7"/>
      <c r="J118" s="7"/>
      <c r="K118" s="6">
        <f t="shared" si="32"/>
        <v>0</v>
      </c>
      <c r="L118" s="77">
        <f t="shared" si="29"/>
        <v>0</v>
      </c>
      <c r="M118" s="9">
        <v>60000</v>
      </c>
      <c r="N118" s="10">
        <f t="shared" si="27"/>
        <v>0</v>
      </c>
      <c r="O118" s="11" t="s">
        <v>79</v>
      </c>
      <c r="P118" s="12">
        <v>8</v>
      </c>
      <c r="Q118" s="13" t="s">
        <v>50</v>
      </c>
      <c r="R118" s="14">
        <v>1055000</v>
      </c>
      <c r="S118" s="15">
        <v>0.8</v>
      </c>
      <c r="T118" s="16">
        <f t="shared" si="26"/>
        <v>6752000</v>
      </c>
      <c r="U118" s="17">
        <f t="shared" si="24"/>
        <v>0</v>
      </c>
      <c r="V118" s="17">
        <f t="shared" si="25"/>
        <v>0</v>
      </c>
      <c r="W118" s="5"/>
      <c r="X118" s="18">
        <f t="shared" si="28"/>
        <v>0</v>
      </c>
      <c r="Y118" s="17">
        <f t="shared" si="31"/>
        <v>6752000</v>
      </c>
      <c r="Z118" s="75"/>
      <c r="AA118" s="81" t="s">
        <v>80</v>
      </c>
    </row>
    <row r="119" spans="1:27" ht="74.849999999999994" customHeight="1">
      <c r="A119" s="1">
        <v>43</v>
      </c>
      <c r="B119" s="2" t="s">
        <v>86</v>
      </c>
      <c r="C119" s="3"/>
      <c r="D119" s="3"/>
      <c r="E119" s="4"/>
      <c r="F119" s="3" t="s">
        <v>5</v>
      </c>
      <c r="G119" s="5"/>
      <c r="H119" s="6"/>
      <c r="I119" s="7"/>
      <c r="J119" s="7"/>
      <c r="K119" s="6">
        <f t="shared" si="32"/>
        <v>0</v>
      </c>
      <c r="L119" s="77">
        <f t="shared" si="29"/>
        <v>0</v>
      </c>
      <c r="M119" s="9">
        <v>60000</v>
      </c>
      <c r="N119" s="10">
        <f t="shared" si="27"/>
        <v>0</v>
      </c>
      <c r="O119" s="11" t="s">
        <v>162</v>
      </c>
      <c r="P119" s="12">
        <v>2</v>
      </c>
      <c r="Q119" s="13" t="s">
        <v>50</v>
      </c>
      <c r="R119" s="14">
        <v>136000</v>
      </c>
      <c r="S119" s="15">
        <v>0.8</v>
      </c>
      <c r="T119" s="16">
        <f t="shared" si="26"/>
        <v>217600</v>
      </c>
      <c r="U119" s="17">
        <f t="shared" si="24"/>
        <v>0</v>
      </c>
      <c r="V119" s="17">
        <f t="shared" si="25"/>
        <v>0</v>
      </c>
      <c r="W119" s="5"/>
      <c r="X119" s="18">
        <f t="shared" si="28"/>
        <v>0</v>
      </c>
      <c r="Y119" s="17">
        <f t="shared" si="31"/>
        <v>217600</v>
      </c>
      <c r="Z119" s="75"/>
      <c r="AA119" s="3"/>
    </row>
    <row r="120" spans="1:27" ht="74.849999999999994" customHeight="1">
      <c r="A120" s="1">
        <v>43</v>
      </c>
      <c r="B120" s="2" t="s">
        <v>86</v>
      </c>
      <c r="C120" s="3"/>
      <c r="D120" s="3"/>
      <c r="E120" s="4"/>
      <c r="F120" s="3" t="s">
        <v>5</v>
      </c>
      <c r="G120" s="5"/>
      <c r="H120" s="6"/>
      <c r="I120" s="7"/>
      <c r="J120" s="7"/>
      <c r="K120" s="6">
        <f t="shared" si="32"/>
        <v>0</v>
      </c>
      <c r="L120" s="77">
        <f t="shared" si="29"/>
        <v>0</v>
      </c>
      <c r="M120" s="9">
        <v>60000</v>
      </c>
      <c r="N120" s="10">
        <f t="shared" si="27"/>
        <v>0</v>
      </c>
      <c r="O120" s="11" t="s">
        <v>81</v>
      </c>
      <c r="P120" s="12">
        <v>1</v>
      </c>
      <c r="Q120" s="13" t="s">
        <v>50</v>
      </c>
      <c r="R120" s="14">
        <v>163000</v>
      </c>
      <c r="S120" s="15">
        <v>0.8</v>
      </c>
      <c r="T120" s="16">
        <f t="shared" si="26"/>
        <v>130400</v>
      </c>
      <c r="U120" s="17">
        <f t="shared" si="24"/>
        <v>0</v>
      </c>
      <c r="V120" s="17">
        <f t="shared" si="25"/>
        <v>0</v>
      </c>
      <c r="W120" s="5"/>
      <c r="X120" s="18">
        <f t="shared" si="28"/>
        <v>0</v>
      </c>
      <c r="Y120" s="17">
        <f t="shared" si="31"/>
        <v>130400</v>
      </c>
      <c r="Z120" s="75"/>
      <c r="AA120" s="81" t="s">
        <v>61</v>
      </c>
    </row>
    <row r="121" spans="1:27" ht="74.849999999999994" customHeight="1">
      <c r="A121" s="1">
        <v>43</v>
      </c>
      <c r="B121" s="2" t="s">
        <v>86</v>
      </c>
      <c r="C121" s="3"/>
      <c r="D121" s="3"/>
      <c r="E121" s="4"/>
      <c r="F121" s="3" t="s">
        <v>5</v>
      </c>
      <c r="G121" s="5"/>
      <c r="H121" s="6"/>
      <c r="I121" s="7"/>
      <c r="J121" s="7"/>
      <c r="K121" s="6">
        <f t="shared" si="32"/>
        <v>0</v>
      </c>
      <c r="L121" s="77">
        <f t="shared" si="29"/>
        <v>0</v>
      </c>
      <c r="M121" s="9">
        <v>60000</v>
      </c>
      <c r="N121" s="10">
        <f t="shared" si="27"/>
        <v>0</v>
      </c>
      <c r="O121" s="11" t="s">
        <v>82</v>
      </c>
      <c r="P121" s="12">
        <f>20*2.2</f>
        <v>44</v>
      </c>
      <c r="Q121" s="13" t="s">
        <v>41</v>
      </c>
      <c r="R121" s="14">
        <v>290000</v>
      </c>
      <c r="S121" s="15">
        <v>0.8</v>
      </c>
      <c r="T121" s="16">
        <f t="shared" si="26"/>
        <v>10208000</v>
      </c>
      <c r="U121" s="17">
        <f t="shared" si="24"/>
        <v>0</v>
      </c>
      <c r="V121" s="17">
        <f t="shared" si="25"/>
        <v>0</v>
      </c>
      <c r="W121" s="5"/>
      <c r="X121" s="18">
        <f t="shared" si="28"/>
        <v>0</v>
      </c>
      <c r="Y121" s="17">
        <f t="shared" si="31"/>
        <v>10208000</v>
      </c>
      <c r="Z121" s="73"/>
      <c r="AA121" s="3"/>
    </row>
  </sheetData>
  <autoFilter ref="A8:AD121" xr:uid="{00000000-0009-0000-0000-000003000000}"/>
  <mergeCells count="18">
    <mergeCell ref="A1:AA1"/>
    <mergeCell ref="A2:AA2"/>
    <mergeCell ref="A3:AA3"/>
    <mergeCell ref="A4:AA4"/>
    <mergeCell ref="A5:A7"/>
    <mergeCell ref="B5:B7"/>
    <mergeCell ref="C5:G6"/>
    <mergeCell ref="H5:H6"/>
    <mergeCell ref="I5:J6"/>
    <mergeCell ref="K5:K7"/>
    <mergeCell ref="AA5:AA7"/>
    <mergeCell ref="Y5:Y7"/>
    <mergeCell ref="Z5:Z7"/>
    <mergeCell ref="B9:G9"/>
    <mergeCell ref="L5:L7"/>
    <mergeCell ref="M5:N6"/>
    <mergeCell ref="O5:T6"/>
    <mergeCell ref="U5:X6"/>
  </mergeCells>
  <pageMargins left="0.42" right="0.22" top="0.75" bottom="0.2" header="0.3" footer="0.3"/>
  <pageSetup paperSize="8" scale="4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PA trình</vt:lpstr>
      <vt:lpstr>bảng tổng hợp kinh phí  </vt:lpstr>
      <vt:lpstr>dự thảo chuẩn (3)</vt:lpstr>
      <vt:lpstr>'bảng tổng hợp kinh phí  '!Print_Titles</vt:lpstr>
      <vt:lpstr>'dự thảo chuẩn (3)'!Print_Titles</vt:lpstr>
      <vt:lpstr>'PA trình'!Print_Titles</vt:lpstr>
    </vt:vector>
  </TitlesOfParts>
  <Company>Truong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Nguyen</dc:creator>
  <cp:lastModifiedBy>Administrator</cp:lastModifiedBy>
  <cp:lastPrinted>2026-03-17T02:57:58Z</cp:lastPrinted>
  <dcterms:created xsi:type="dcterms:W3CDTF">2022-05-06T03:09:30Z</dcterms:created>
  <dcterms:modified xsi:type="dcterms:W3CDTF">2026-03-18T08:49:04Z</dcterms:modified>
</cp:coreProperties>
</file>